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1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Sheet1!$F$1:$F$92</definedName>
  </definedNames>
  <calcPr calcId="144525"/>
</workbook>
</file>

<file path=xl/calcChain.xml><?xml version="1.0" encoding="utf-8"?>
<calcChain xmlns="http://schemas.openxmlformats.org/spreadsheetml/2006/main">
  <c r="I9" i="1" l="1"/>
  <c r="J9" i="1" s="1"/>
  <c r="K9" i="1"/>
  <c r="L9" i="1"/>
  <c r="N9" i="1"/>
  <c r="I10" i="1"/>
  <c r="J10" i="1" s="1"/>
  <c r="K10" i="1"/>
  <c r="L10" i="1"/>
  <c r="N10" i="1"/>
  <c r="I11" i="1"/>
  <c r="J11" i="1" s="1"/>
  <c r="K11" i="1"/>
  <c r="L11" i="1"/>
  <c r="N11" i="1"/>
  <c r="I12" i="1"/>
  <c r="J12" i="1" s="1"/>
  <c r="K12" i="1"/>
  <c r="L12" i="1"/>
  <c r="N12" i="1"/>
  <c r="I13" i="1"/>
  <c r="J13" i="1" s="1"/>
  <c r="K13" i="1"/>
  <c r="L13" i="1"/>
  <c r="N13" i="1"/>
  <c r="I14" i="1"/>
  <c r="J14" i="1" s="1"/>
  <c r="K14" i="1"/>
  <c r="L14" i="1"/>
  <c r="N14" i="1"/>
  <c r="I15" i="1"/>
  <c r="J15" i="1" s="1"/>
  <c r="K15" i="1"/>
  <c r="L15" i="1"/>
  <c r="N15" i="1"/>
  <c r="I16" i="1"/>
  <c r="J16" i="1"/>
  <c r="K16" i="1"/>
  <c r="L16" i="1"/>
  <c r="N16" i="1"/>
  <c r="I17" i="1"/>
  <c r="J17" i="1" s="1"/>
  <c r="K17" i="1"/>
  <c r="L17" i="1"/>
  <c r="N17" i="1"/>
  <c r="I18" i="1"/>
  <c r="J18" i="1"/>
  <c r="K18" i="1"/>
  <c r="L18" i="1"/>
  <c r="N18" i="1"/>
  <c r="I19" i="1"/>
  <c r="J19" i="1" s="1"/>
  <c r="K19" i="1"/>
  <c r="L19" i="1"/>
  <c r="N19" i="1"/>
  <c r="I26" i="1"/>
  <c r="J26" i="1" s="1"/>
  <c r="K26" i="1"/>
  <c r="L26" i="1"/>
  <c r="N26" i="1"/>
  <c r="I27" i="1"/>
  <c r="J27" i="1" s="1"/>
  <c r="K27" i="1"/>
  <c r="L27" i="1"/>
  <c r="N27" i="1"/>
  <c r="I28" i="1"/>
  <c r="J28" i="1" s="1"/>
  <c r="K28" i="1"/>
  <c r="L28" i="1"/>
  <c r="N28" i="1"/>
  <c r="I37" i="1"/>
  <c r="J37" i="1" s="1"/>
  <c r="K37" i="1"/>
  <c r="L37" i="1"/>
  <c r="N37" i="1"/>
  <c r="I43" i="1"/>
  <c r="J43" i="1" s="1"/>
  <c r="K43" i="1"/>
  <c r="L43" i="1"/>
  <c r="N43" i="1"/>
  <c r="I59" i="1"/>
  <c r="J59" i="1" s="1"/>
  <c r="K59" i="1"/>
  <c r="L59" i="1"/>
  <c r="N59" i="1"/>
  <c r="I69" i="1"/>
  <c r="J69" i="1" s="1"/>
  <c r="K69" i="1"/>
  <c r="L69" i="1"/>
  <c r="N69" i="1"/>
  <c r="I73" i="1"/>
  <c r="J73" i="1" s="1"/>
  <c r="K73" i="1"/>
  <c r="L73" i="1"/>
  <c r="N73" i="1"/>
  <c r="N8" i="1"/>
  <c r="L8" i="1"/>
  <c r="K8" i="1"/>
  <c r="J8" i="1"/>
  <c r="I8" i="1"/>
  <c r="P13" i="1"/>
  <c r="P17" i="1" s="1"/>
  <c r="P18" i="1" s="1"/>
  <c r="P19" i="1" s="1"/>
  <c r="P20" i="1" s="1"/>
  <c r="P21" i="1" s="1"/>
  <c r="P22" i="1" s="1"/>
  <c r="P23" i="1" s="1"/>
  <c r="P24" i="1" s="1"/>
  <c r="P28" i="1" s="1"/>
  <c r="P29" i="1" s="1"/>
  <c r="P30" i="1" s="1"/>
  <c r="P31" i="1" s="1"/>
  <c r="P38" i="1" s="1"/>
  <c r="P42" i="1" s="1"/>
  <c r="P49" i="1" s="1"/>
  <c r="P50" i="1" s="1"/>
  <c r="P52" i="1" s="1"/>
  <c r="P53" i="1" s="1"/>
  <c r="P54" i="1" s="1"/>
  <c r="P58" i="1" s="1"/>
  <c r="P34" i="1"/>
  <c r="P45" i="1" s="1"/>
  <c r="P46" i="1" s="1"/>
  <c r="P47" i="1" s="1"/>
  <c r="P48" i="1" s="1"/>
  <c r="P55" i="1" s="1"/>
  <c r="P56" i="1" s="1"/>
  <c r="I9" i="3"/>
  <c r="I8" i="3"/>
  <c r="I7" i="3"/>
  <c r="E7" i="3"/>
  <c r="E8" i="3" s="1"/>
  <c r="E6" i="3"/>
  <c r="I5" i="3"/>
  <c r="F18" i="1" l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0" i="1"/>
  <c r="F61" i="1"/>
  <c r="F64" i="1"/>
  <c r="F65" i="1"/>
  <c r="F68" i="1"/>
  <c r="F70" i="1"/>
  <c r="F9" i="1"/>
  <c r="F10" i="1"/>
  <c r="F12" i="1"/>
  <c r="I3" i="3" s="1"/>
  <c r="F13" i="1"/>
  <c r="F14" i="1"/>
  <c r="F15" i="1"/>
  <c r="F16" i="1"/>
  <c r="F17" i="1"/>
  <c r="F8" i="1"/>
  <c r="E71" i="1"/>
  <c r="F71" i="1" s="1"/>
  <c r="E62" i="1"/>
  <c r="F62" i="1" s="1"/>
  <c r="C9" i="2"/>
  <c r="C28" i="2"/>
  <c r="C42" i="2"/>
  <c r="C51" i="2"/>
  <c r="C70" i="2"/>
  <c r="H99" i="2" s="1"/>
  <c r="C83" i="2"/>
  <c r="C89" i="2"/>
  <c r="H94" i="2"/>
  <c r="H96" i="2"/>
  <c r="N55" i="1" l="1"/>
  <c r="K55" i="1"/>
  <c r="L55" i="1"/>
  <c r="I55" i="1"/>
  <c r="J55" i="1" s="1"/>
  <c r="K47" i="1"/>
  <c r="N47" i="1"/>
  <c r="I47" i="1"/>
  <c r="J47" i="1" s="1"/>
  <c r="L47" i="1"/>
  <c r="N29" i="1"/>
  <c r="I29" i="1"/>
  <c r="J29" i="1" s="1"/>
  <c r="K29" i="1"/>
  <c r="L29" i="1"/>
  <c r="K58" i="1"/>
  <c r="N58" i="1"/>
  <c r="L58" i="1"/>
  <c r="I58" i="1"/>
  <c r="J58" i="1" s="1"/>
  <c r="I54" i="1"/>
  <c r="J54" i="1" s="1"/>
  <c r="N54" i="1"/>
  <c r="L54" i="1"/>
  <c r="K54" i="1"/>
  <c r="K46" i="1"/>
  <c r="I46" i="1"/>
  <c r="J46" i="1" s="1"/>
  <c r="L46" i="1"/>
  <c r="N46" i="1"/>
  <c r="L57" i="1"/>
  <c r="I57" i="1"/>
  <c r="J57" i="1" s="1"/>
  <c r="K57" i="1"/>
  <c r="N57" i="1"/>
  <c r="I49" i="1"/>
  <c r="J49" i="1" s="1"/>
  <c r="L49" i="1"/>
  <c r="K49" i="1"/>
  <c r="N49" i="1"/>
  <c r="L45" i="1"/>
  <c r="K45" i="1"/>
  <c r="N45" i="1"/>
  <c r="I45" i="1"/>
  <c r="J45" i="1" s="1"/>
  <c r="L56" i="1"/>
  <c r="I56" i="1"/>
  <c r="J56" i="1" s="1"/>
  <c r="N56" i="1"/>
  <c r="K56" i="1"/>
  <c r="N48" i="1"/>
  <c r="K48" i="1"/>
  <c r="L48" i="1"/>
  <c r="I48" i="1"/>
  <c r="J48" i="1" s="1"/>
  <c r="L44" i="1"/>
  <c r="I44" i="1"/>
  <c r="J44" i="1" s="1"/>
  <c r="N44" i="1"/>
  <c r="K44" i="1"/>
  <c r="L70" i="1"/>
  <c r="I70" i="1"/>
  <c r="J70" i="1" s="1"/>
  <c r="N70" i="1"/>
  <c r="K70" i="1"/>
  <c r="N61" i="1"/>
  <c r="I61" i="1"/>
  <c r="J61" i="1" s="1"/>
  <c r="K61" i="1"/>
  <c r="L61" i="1"/>
  <c r="L62" i="1"/>
  <c r="I62" i="1"/>
  <c r="J62" i="1" s="1"/>
  <c r="N62" i="1"/>
  <c r="K62" i="1"/>
  <c r="I68" i="1"/>
  <c r="J68" i="1" s="1"/>
  <c r="N68" i="1"/>
  <c r="K68" i="1"/>
  <c r="L68" i="1"/>
  <c r="I60" i="1"/>
  <c r="J60" i="1" s="1"/>
  <c r="N60" i="1"/>
  <c r="K60" i="1"/>
  <c r="L60" i="1"/>
  <c r="L71" i="1"/>
  <c r="N71" i="1"/>
  <c r="I71" i="1"/>
  <c r="J71" i="1" s="1"/>
  <c r="K71" i="1"/>
  <c r="K65" i="1"/>
  <c r="L65" i="1"/>
  <c r="N65" i="1"/>
  <c r="I65" i="1"/>
  <c r="J65" i="1" s="1"/>
  <c r="K64" i="1"/>
  <c r="L64" i="1"/>
  <c r="I64" i="1"/>
  <c r="J64" i="1" s="1"/>
  <c r="N64" i="1"/>
  <c r="L50" i="1"/>
  <c r="I50" i="1"/>
  <c r="J50" i="1" s="1"/>
  <c r="N50" i="1"/>
  <c r="K50" i="1"/>
  <c r="K52" i="1"/>
  <c r="N52" i="1"/>
  <c r="L52" i="1"/>
  <c r="I52" i="1"/>
  <c r="J52" i="1" s="1"/>
  <c r="L51" i="1"/>
  <c r="N51" i="1"/>
  <c r="I51" i="1"/>
  <c r="J51" i="1" s="1"/>
  <c r="K51" i="1"/>
  <c r="K53" i="1"/>
  <c r="L53" i="1"/>
  <c r="N53" i="1"/>
  <c r="I53" i="1"/>
  <c r="J53" i="1" s="1"/>
  <c r="I41" i="1"/>
  <c r="J41" i="1" s="1"/>
  <c r="N41" i="1"/>
  <c r="K41" i="1"/>
  <c r="L41" i="1"/>
  <c r="K39" i="1"/>
  <c r="L39" i="1"/>
  <c r="N39" i="1"/>
  <c r="I39" i="1"/>
  <c r="J39" i="1" s="1"/>
  <c r="I42" i="1"/>
  <c r="J42" i="1" s="1"/>
  <c r="N42" i="1"/>
  <c r="K42" i="1"/>
  <c r="L42" i="1"/>
  <c r="K38" i="1"/>
  <c r="L38" i="1"/>
  <c r="I38" i="1"/>
  <c r="J38" i="1" s="1"/>
  <c r="N38" i="1"/>
  <c r="K40" i="1"/>
  <c r="L40" i="1"/>
  <c r="I40" i="1"/>
  <c r="J40" i="1" s="1"/>
  <c r="N40" i="1"/>
  <c r="I34" i="1"/>
  <c r="J34" i="1" s="1"/>
  <c r="N34" i="1"/>
  <c r="K34" i="1"/>
  <c r="L34" i="1"/>
  <c r="L36" i="1"/>
  <c r="K36" i="1"/>
  <c r="I36" i="1"/>
  <c r="J36" i="1" s="1"/>
  <c r="N36" i="1"/>
  <c r="K32" i="1"/>
  <c r="L32" i="1"/>
  <c r="I32" i="1"/>
  <c r="J32" i="1" s="1"/>
  <c r="N32" i="1"/>
  <c r="K30" i="1"/>
  <c r="L30" i="1"/>
  <c r="I30" i="1"/>
  <c r="J30" i="1" s="1"/>
  <c r="N30" i="1"/>
  <c r="I33" i="1"/>
  <c r="J33" i="1" s="1"/>
  <c r="K33" i="1"/>
  <c r="L33" i="1"/>
  <c r="N33" i="1"/>
  <c r="N35" i="1"/>
  <c r="I35" i="1"/>
  <c r="J35" i="1" s="1"/>
  <c r="K35" i="1"/>
  <c r="L35" i="1"/>
  <c r="K31" i="1"/>
  <c r="I31" i="1"/>
  <c r="J31" i="1" s="1"/>
  <c r="L31" i="1"/>
  <c r="N31" i="1"/>
  <c r="N21" i="1"/>
  <c r="I21" i="1"/>
  <c r="J21" i="1" s="1"/>
  <c r="K21" i="1"/>
  <c r="L21" i="1"/>
  <c r="I20" i="1"/>
  <c r="J20" i="1" s="1"/>
  <c r="N20" i="1"/>
  <c r="K20" i="1"/>
  <c r="L20" i="1"/>
  <c r="L23" i="1"/>
  <c r="N23" i="1"/>
  <c r="I23" i="1"/>
  <c r="J23" i="1" s="1"/>
  <c r="K23" i="1"/>
  <c r="K25" i="1"/>
  <c r="L25" i="1"/>
  <c r="N25" i="1"/>
  <c r="I25" i="1"/>
  <c r="J25" i="1" s="1"/>
  <c r="K24" i="1"/>
  <c r="L24" i="1"/>
  <c r="I24" i="1"/>
  <c r="J24" i="1" s="1"/>
  <c r="N24" i="1"/>
  <c r="L22" i="1"/>
  <c r="I22" i="1"/>
  <c r="J22" i="1" s="1"/>
  <c r="N22" i="1"/>
  <c r="K22" i="1"/>
  <c r="E63" i="1"/>
  <c r="E66" i="1" s="1"/>
  <c r="E67" i="1" s="1"/>
  <c r="F67" i="1" s="1"/>
  <c r="E72" i="1"/>
  <c r="F72" i="1" s="1"/>
  <c r="F66" i="1"/>
  <c r="H100" i="2"/>
  <c r="K100" i="2" s="1"/>
  <c r="K99" i="2"/>
  <c r="K101" i="2" s="1"/>
  <c r="F63" i="1" l="1"/>
  <c r="I63" i="1" s="1"/>
  <c r="J63" i="1" s="1"/>
  <c r="K66" i="1"/>
  <c r="L66" i="1"/>
  <c r="I66" i="1"/>
  <c r="J66" i="1" s="1"/>
  <c r="N66" i="1"/>
  <c r="K72" i="1"/>
  <c r="L72" i="1"/>
  <c r="I72" i="1"/>
  <c r="J72" i="1" s="1"/>
  <c r="N72" i="1"/>
  <c r="I67" i="1"/>
  <c r="J67" i="1" s="1"/>
  <c r="K67" i="1"/>
  <c r="L67" i="1"/>
  <c r="N67" i="1"/>
  <c r="I6" i="3"/>
  <c r="I4" i="3"/>
  <c r="I11" i="3" s="1"/>
  <c r="I10" i="3"/>
  <c r="K63" i="1" l="1"/>
  <c r="N63" i="1"/>
  <c r="L63" i="1"/>
  <c r="J11" i="3"/>
  <c r="P8" i="1"/>
  <c r="P12" i="1" s="1"/>
  <c r="P25" i="1" s="1"/>
  <c r="P27" i="1" s="1"/>
  <c r="P51" i="1" s="1"/>
  <c r="P64" i="1" s="1"/>
</calcChain>
</file>

<file path=xl/sharedStrings.xml><?xml version="1.0" encoding="utf-8"?>
<sst xmlns="http://schemas.openxmlformats.org/spreadsheetml/2006/main" count="235" uniqueCount="102">
  <si>
    <t>Selling Price</t>
  </si>
  <si>
    <t>Resevation fee</t>
  </si>
  <si>
    <t>NET DP</t>
  </si>
  <si>
    <t>Option1</t>
  </si>
  <si>
    <t>Option 2</t>
  </si>
  <si>
    <t>Project: Wagner</t>
  </si>
  <si>
    <t>As of June 21 2013</t>
  </si>
  <si>
    <t>Block Number</t>
  </si>
  <si>
    <t>Lot Number</t>
  </si>
  <si>
    <t>Lot Area</t>
  </si>
  <si>
    <t>Net DP in30 mos</t>
  </si>
  <si>
    <t>1. This pricelist is good for 15  units only.</t>
  </si>
  <si>
    <t>2.Miscellaneous fee shall be paid before ownership is transferred to the buyer.</t>
  </si>
  <si>
    <t>3. Prices and payment terms are subject to change without prior notice.</t>
  </si>
  <si>
    <t>25% Downpayment Options</t>
  </si>
  <si>
    <t>20% in 29mos</t>
  </si>
  <si>
    <t>5% on the 30th month</t>
  </si>
  <si>
    <t>75%  Balance thru bank/pag-ibig</t>
  </si>
  <si>
    <t>Below road with 2 meters difference from road to lowest elevation on the rear</t>
  </si>
  <si>
    <t>B2</t>
  </si>
  <si>
    <t>Uphill with 2 meters difference from road to highest elevation on the rear</t>
  </si>
  <si>
    <t>U2</t>
  </si>
  <si>
    <t>Legend</t>
  </si>
  <si>
    <t>sq.m.</t>
  </si>
  <si>
    <t>Roads, Alleys and Sidewalks</t>
  </si>
  <si>
    <t>Total Saleable Area</t>
  </si>
  <si>
    <t>(36-50 Houses/Hectare = 6% Open Space) PD 957</t>
  </si>
  <si>
    <t>Density</t>
  </si>
  <si>
    <t>Total Site Area</t>
  </si>
  <si>
    <t>lots</t>
  </si>
  <si>
    <t>Total number of Lots</t>
  </si>
  <si>
    <t>u5</t>
  </si>
  <si>
    <t>Nice View</t>
  </si>
  <si>
    <t>b/u3</t>
  </si>
  <si>
    <t>Below Road</t>
  </si>
  <si>
    <t>b/u5</t>
  </si>
  <si>
    <t>Block 7</t>
  </si>
  <si>
    <t>u3</t>
  </si>
  <si>
    <t>Prime Lot</t>
  </si>
  <si>
    <t>b1</t>
  </si>
  <si>
    <t>b2</t>
  </si>
  <si>
    <t>u/b2</t>
  </si>
  <si>
    <t>Area</t>
  </si>
  <si>
    <t xml:space="preserve">Lot </t>
  </si>
  <si>
    <t>Block 6</t>
  </si>
  <si>
    <t>Uphill</t>
  </si>
  <si>
    <t>u4</t>
  </si>
  <si>
    <t>u2</t>
  </si>
  <si>
    <t>b3</t>
  </si>
  <si>
    <t>b4</t>
  </si>
  <si>
    <t>b/u6</t>
  </si>
  <si>
    <t>Below Road/Uphill</t>
  </si>
  <si>
    <t>Block 5</t>
  </si>
  <si>
    <t>Entrance</t>
  </si>
  <si>
    <t>Embankment</t>
  </si>
  <si>
    <t>Relatively Flat</t>
  </si>
  <si>
    <t>Block 4</t>
  </si>
  <si>
    <t>d4</t>
  </si>
  <si>
    <t>d5</t>
  </si>
  <si>
    <t>d2</t>
  </si>
  <si>
    <t>steep backyard</t>
  </si>
  <si>
    <t>d10</t>
  </si>
  <si>
    <t>d8</t>
  </si>
  <si>
    <t>d1</t>
  </si>
  <si>
    <t>Block 3</t>
  </si>
  <si>
    <t>u-no contour data</t>
  </si>
  <si>
    <t>u7</t>
  </si>
  <si>
    <t>u9</t>
  </si>
  <si>
    <t>u6</t>
  </si>
  <si>
    <t>Block 2</t>
  </si>
  <si>
    <t>Block 1</t>
  </si>
  <si>
    <t>(Based on Mostly 12m x 12.5m)</t>
  </si>
  <si>
    <t>Scheme 1</t>
  </si>
  <si>
    <t>Lots Only</t>
  </si>
  <si>
    <t>Projects</t>
  </si>
  <si>
    <t>Agency</t>
  </si>
  <si>
    <t>Nature</t>
  </si>
  <si>
    <t>Amount/percentage</t>
  </si>
  <si>
    <t>TSP</t>
  </si>
  <si>
    <t>a.</t>
  </si>
  <si>
    <t>Doc stamps</t>
  </si>
  <si>
    <t>BIR</t>
  </si>
  <si>
    <t>Fixed %</t>
  </si>
  <si>
    <t>1.5% of Selling Price</t>
  </si>
  <si>
    <t>b.</t>
  </si>
  <si>
    <t>CAR Certification fee</t>
  </si>
  <si>
    <t>Fixed Amt.</t>
  </si>
  <si>
    <t>c.</t>
  </si>
  <si>
    <t>Transfer tax</t>
  </si>
  <si>
    <t>Assessor's Office</t>
  </si>
  <si>
    <t>.5% of Selling Price</t>
  </si>
  <si>
    <t>d.</t>
  </si>
  <si>
    <t>RD Entry fee</t>
  </si>
  <si>
    <t>Register of Deeds</t>
  </si>
  <si>
    <t>e.</t>
  </si>
  <si>
    <t>f.</t>
  </si>
  <si>
    <t>Transfer fee</t>
  </si>
  <si>
    <t>g.</t>
  </si>
  <si>
    <t>Notarial Fees</t>
  </si>
  <si>
    <t>1% of selling price</t>
  </si>
  <si>
    <t>House &amp; Lot package</t>
  </si>
  <si>
    <t>Other Charges to be paid before title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</si>
</sst>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3" fontId="4" fillId="2" borderId="0" xfId="1" applyFont="1" applyFill="1" applyBorder="1" applyAlignment="1">
      <alignment horizontal="left"/>
    </xf>
    <xf numFmtId="43" fontId="5" fillId="2" borderId="0" xfId="1" applyFont="1" applyFill="1"/>
    <xf numFmtId="0" fontId="5" fillId="2" borderId="0" xfId="0" applyFont="1" applyFill="1"/>
    <xf numFmtId="164" fontId="5" fillId="2" borderId="0" xfId="1" applyNumberFormat="1" applyFont="1" applyFill="1"/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43" fontId="5" fillId="2" borderId="0" xfId="1" applyFont="1" applyFill="1" applyBorder="1"/>
    <xf numFmtId="164" fontId="5" fillId="2" borderId="6" xfId="1" applyNumberFormat="1" applyFont="1" applyFill="1" applyBorder="1"/>
    <xf numFmtId="0" fontId="5" fillId="2" borderId="6" xfId="0" applyFont="1" applyFill="1" applyBorder="1"/>
    <xf numFmtId="43" fontId="5" fillId="2" borderId="6" xfId="1" applyFont="1" applyFill="1" applyBorder="1"/>
    <xf numFmtId="43" fontId="5" fillId="2" borderId="6" xfId="1" applyNumberFormat="1" applyFont="1" applyFill="1" applyBorder="1"/>
    <xf numFmtId="43" fontId="5" fillId="2" borderId="7" xfId="0" applyNumberFormat="1" applyFont="1" applyFill="1" applyBorder="1"/>
    <xf numFmtId="43" fontId="5" fillId="2" borderId="6" xfId="0" applyNumberFormat="1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43" fontId="5" fillId="2" borderId="5" xfId="1" applyFont="1" applyFill="1" applyBorder="1"/>
    <xf numFmtId="43" fontId="5" fillId="2" borderId="5" xfId="1" applyNumberFormat="1" applyFont="1" applyFill="1" applyBorder="1"/>
    <xf numFmtId="43" fontId="5" fillId="2" borderId="8" xfId="0" applyNumberFormat="1" applyFont="1" applyFill="1" applyBorder="1"/>
    <xf numFmtId="0" fontId="5" fillId="2" borderId="9" xfId="0" applyFont="1" applyFill="1" applyBorder="1"/>
    <xf numFmtId="43" fontId="5" fillId="2" borderId="5" xfId="0" applyNumberFormat="1" applyFont="1" applyFill="1" applyBorder="1"/>
    <xf numFmtId="164" fontId="5" fillId="2" borderId="5" xfId="1" applyNumberFormat="1" applyFont="1" applyFill="1" applyBorder="1"/>
    <xf numFmtId="43" fontId="5" fillId="2" borderId="0" xfId="1" applyNumberFormat="1" applyFont="1" applyFill="1" applyBorder="1"/>
    <xf numFmtId="43" fontId="5" fillId="2" borderId="0" xfId="0" applyNumberFormat="1" applyFont="1" applyFill="1" applyBorder="1"/>
    <xf numFmtId="164" fontId="5" fillId="2" borderId="0" xfId="1" applyNumberFormat="1" applyFont="1" applyFill="1" applyBorder="1"/>
    <xf numFmtId="43" fontId="5" fillId="2" borderId="0" xfId="1" applyNumberFormat="1" applyFont="1" applyFill="1"/>
    <xf numFmtId="43" fontId="5" fillId="2" borderId="0" xfId="0" applyNumberFormat="1" applyFont="1" applyFill="1"/>
    <xf numFmtId="164" fontId="4" fillId="2" borderId="0" xfId="1" applyNumberFormat="1" applyFont="1" applyFill="1" applyAlignment="1">
      <alignment horizontal="left"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3" fontId="0" fillId="0" borderId="0" xfId="1" applyFont="1"/>
    <xf numFmtId="43" fontId="2" fillId="0" borderId="0" xfId="1" applyFont="1"/>
    <xf numFmtId="0" fontId="2" fillId="0" borderId="0" xfId="0" applyFont="1"/>
    <xf numFmtId="43" fontId="1" fillId="0" borderId="0" xfId="1" applyFont="1"/>
    <xf numFmtId="43" fontId="0" fillId="0" borderId="0" xfId="0" applyNumberFormat="1"/>
    <xf numFmtId="0" fontId="0" fillId="3" borderId="0" xfId="0" applyFont="1" applyFill="1"/>
    <xf numFmtId="165" fontId="0" fillId="0" borderId="0" xfId="0" applyNumberFormat="1"/>
    <xf numFmtId="165" fontId="0" fillId="0" borderId="0" xfId="1" applyNumberFormat="1" applyFont="1"/>
    <xf numFmtId="0" fontId="0" fillId="0" borderId="9" xfId="0" applyBorder="1"/>
    <xf numFmtId="43" fontId="0" fillId="0" borderId="0" xfId="1" applyFont="1" applyBorder="1"/>
    <xf numFmtId="43" fontId="0" fillId="0" borderId="9" xfId="1" applyFont="1" applyBorder="1"/>
    <xf numFmtId="0" fontId="0" fillId="0" borderId="0" xfId="0" applyAlignment="1">
      <alignment horizontal="center"/>
    </xf>
    <xf numFmtId="43" fontId="3" fillId="0" borderId="0" xfId="1" applyFont="1"/>
    <xf numFmtId="43" fontId="0" fillId="0" borderId="0" xfId="1" applyFont="1" applyFill="1" applyBorder="1"/>
    <xf numFmtId="0" fontId="0" fillId="0" borderId="0" xfId="0" applyAlignment="1">
      <alignment horizontal="left"/>
    </xf>
    <xf numFmtId="43" fontId="1" fillId="0" borderId="0" xfId="1" applyFont="1" applyFill="1" applyBorder="1"/>
    <xf numFmtId="43" fontId="7" fillId="0" borderId="0" xfId="1" applyFont="1" applyAlignment="1" applyProtection="1"/>
    <xf numFmtId="0" fontId="3" fillId="0" borderId="0" xfId="0" applyFont="1"/>
    <xf numFmtId="0" fontId="8" fillId="2" borderId="0" xfId="0" applyFont="1" applyFill="1"/>
    <xf numFmtId="0" fontId="9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/>
    <xf numFmtId="43" fontId="9" fillId="2" borderId="1" xfId="1" applyFont="1" applyFill="1" applyBorder="1" applyAlignment="1">
      <alignment horizontal="right"/>
    </xf>
    <xf numFmtId="0" fontId="11" fillId="2" borderId="0" xfId="0" applyFont="1" applyFill="1"/>
    <xf numFmtId="164" fontId="11" fillId="2" borderId="0" xfId="1" applyNumberFormat="1" applyFont="1" applyFill="1"/>
    <xf numFmtId="0" fontId="8" fillId="2" borderId="1" xfId="0" applyFont="1" applyFill="1" applyBorder="1"/>
    <xf numFmtId="43" fontId="8" fillId="2" borderId="1" xfId="1" applyFont="1" applyFill="1" applyBorder="1" applyAlignment="1">
      <alignment horizontal="right"/>
    </xf>
    <xf numFmtId="9" fontId="8" fillId="2" borderId="1" xfId="1" applyNumberFormat="1" applyFont="1" applyFill="1" applyBorder="1" applyAlignment="1">
      <alignment horizontal="right"/>
    </xf>
    <xf numFmtId="0" fontId="10" fillId="2" borderId="0" xfId="0" applyFont="1" applyFill="1"/>
    <xf numFmtId="164" fontId="10" fillId="2" borderId="9" xfId="1" applyNumberFormat="1" applyFont="1" applyFill="1" applyBorder="1"/>
    <xf numFmtId="164" fontId="11" fillId="2" borderId="1" xfId="1" applyNumberFormat="1" applyFont="1" applyFill="1" applyBorder="1"/>
    <xf numFmtId="9" fontId="9" fillId="2" borderId="0" xfId="2" applyFont="1" applyFill="1"/>
    <xf numFmtId="0" fontId="0" fillId="2" borderId="0" xfId="0" applyFill="1"/>
    <xf numFmtId="0" fontId="6" fillId="2" borderId="0" xfId="0" applyFont="1" applyFill="1" applyBorder="1"/>
    <xf numFmtId="164" fontId="6" fillId="2" borderId="0" xfId="1" applyNumberFormat="1" applyFont="1" applyFill="1" applyBorder="1"/>
    <xf numFmtId="43" fontId="6" fillId="2" borderId="0" xfId="1" applyFont="1" applyFill="1" applyBorder="1"/>
    <xf numFmtId="43" fontId="6" fillId="2" borderId="0" xfId="1" applyNumberFormat="1" applyFont="1" applyFill="1" applyBorder="1"/>
    <xf numFmtId="43" fontId="6" fillId="2" borderId="0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1" applyNumberFormat="1" applyFont="1" applyFill="1" applyBorder="1"/>
    <xf numFmtId="43" fontId="5" fillId="2" borderId="1" xfId="1" applyFont="1" applyFill="1" applyBorder="1"/>
    <xf numFmtId="43" fontId="5" fillId="2" borderId="1" xfId="1" applyNumberFormat="1" applyFont="1" applyFill="1" applyBorder="1"/>
    <xf numFmtId="43" fontId="5" fillId="2" borderId="1" xfId="0" applyNumberFormat="1" applyFont="1" applyFill="1" applyBorder="1"/>
    <xf numFmtId="164" fontId="6" fillId="2" borderId="11" xfId="1" applyNumberFormat="1" applyFont="1" applyFill="1" applyBorder="1" applyAlignment="1">
      <alignment horizontal="center" wrapText="1"/>
    </xf>
    <xf numFmtId="0" fontId="6" fillId="2" borderId="13" xfId="0" applyFont="1" applyFill="1" applyBorder="1"/>
    <xf numFmtId="164" fontId="6" fillId="2" borderId="6" xfId="1" applyNumberFormat="1" applyFont="1" applyFill="1" applyBorder="1" applyAlignment="1">
      <alignment horizontal="center" wrapText="1"/>
    </xf>
    <xf numFmtId="43" fontId="6" fillId="2" borderId="4" xfId="1" applyNumberFormat="1" applyFont="1" applyFill="1" applyBorder="1" applyAlignment="1">
      <alignment horizontal="center" wrapText="1"/>
    </xf>
    <xf numFmtId="43" fontId="6" fillId="2" borderId="4" xfId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6" fillId="2" borderId="10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164" fontId="6" fillId="2" borderId="12" xfId="1" applyNumberFormat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164" fontId="6" fillId="2" borderId="4" xfId="1" applyNumberFormat="1" applyFont="1" applyFill="1" applyBorder="1" applyAlignment="1">
      <alignment horizontal="center" wrapText="1"/>
    </xf>
    <xf numFmtId="43" fontId="6" fillId="2" borderId="12" xfId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6" fillId="2" borderId="4" xfId="1" applyFont="1" applyFill="1" applyBorder="1" applyAlignment="1">
      <alignment horizontal="center" wrapText="1"/>
    </xf>
    <xf numFmtId="43" fontId="6" fillId="2" borderId="13" xfId="1" applyFont="1" applyFill="1" applyBorder="1" applyAlignment="1">
      <alignment horizontal="center" wrapText="1"/>
    </xf>
    <xf numFmtId="43" fontId="6" fillId="2" borderId="0" xfId="1" applyFont="1" applyFill="1" applyBorder="1" applyAlignment="1">
      <alignment horizontal="center" wrapText="1"/>
    </xf>
    <xf numFmtId="43" fontId="6" fillId="2" borderId="14" xfId="1" applyFont="1" applyFill="1" applyBorder="1" applyAlignment="1">
      <alignment horizontal="center" wrapText="1"/>
    </xf>
    <xf numFmtId="43" fontId="6" fillId="2" borderId="15" xfId="1" applyFont="1" applyFill="1" applyBorder="1" applyAlignment="1">
      <alignment horizontal="center" wrapText="1"/>
    </xf>
    <xf numFmtId="43" fontId="6" fillId="2" borderId="16" xfId="1" applyFont="1" applyFill="1" applyBorder="1" applyAlignment="1">
      <alignment horizontal="center" wrapText="1"/>
    </xf>
    <xf numFmtId="164" fontId="6" fillId="2" borderId="17" xfId="1" applyNumberFormat="1" applyFont="1" applyFill="1" applyBorder="1" applyAlignment="1">
      <alignment horizontal="center" wrapText="1"/>
    </xf>
    <xf numFmtId="164" fontId="6" fillId="2" borderId="19" xfId="1" applyNumberFormat="1" applyFont="1" applyFill="1" applyBorder="1" applyAlignment="1">
      <alignment horizontal="center" wrapText="1"/>
    </xf>
    <xf numFmtId="43" fontId="6" fillId="2" borderId="6" xfId="1" applyFont="1" applyFill="1" applyBorder="1" applyAlignment="1">
      <alignment horizontal="center" wrapText="1"/>
    </xf>
    <xf numFmtId="43" fontId="6" fillId="2" borderId="5" xfId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=@sum(F5:F2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0"/>
  <sheetViews>
    <sheetView tabSelected="1" workbookViewId="0">
      <pane ySplit="6" topLeftCell="A7" activePane="bottomLeft" state="frozen"/>
      <selection pane="bottomLeft" activeCell="R14" sqref="R14"/>
    </sheetView>
  </sheetViews>
  <sheetFormatPr defaultRowHeight="12" x14ac:dyDescent="0.2"/>
  <cols>
    <col min="1" max="1" width="2" style="3" customWidth="1"/>
    <col min="2" max="2" width="7.5703125" style="89" customWidth="1"/>
    <col min="3" max="3" width="7.85546875" style="3" customWidth="1"/>
    <col min="4" max="4" width="7.7109375" style="3" customWidth="1"/>
    <col min="5" max="5" width="7.7109375" style="4" hidden="1" customWidth="1"/>
    <col min="6" max="6" width="13.85546875" style="4" customWidth="1"/>
    <col min="7" max="7" width="11.28515625" style="2" customWidth="1"/>
    <col min="8" max="8" width="1.28515625" style="7" customWidth="1"/>
    <col min="9" max="9" width="13" style="7" customWidth="1"/>
    <col min="10" max="10" width="11" style="25" customWidth="1"/>
    <col min="11" max="11" width="10.28515625" style="2" customWidth="1"/>
    <col min="12" max="12" width="11.5703125" style="3" bestFit="1" customWidth="1"/>
    <col min="13" max="13" width="1.85546875" style="3" customWidth="1"/>
    <col min="14" max="14" width="13.28515625" style="3" bestFit="1" customWidth="1"/>
    <col min="15" max="15" width="2.42578125" style="3" customWidth="1"/>
    <col min="16" max="16" width="10" style="4" customWidth="1"/>
    <col min="17" max="16384" width="9.140625" style="3"/>
  </cols>
  <sheetData>
    <row r="1" spans="2:16" x14ac:dyDescent="0.2">
      <c r="B1" s="90" t="s">
        <v>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</row>
    <row r="2" spans="2:16" x14ac:dyDescent="0.2">
      <c r="B2" s="90" t="s">
        <v>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6" ht="12.75" thickBot="1" x14ac:dyDescent="0.25">
      <c r="B3" s="83"/>
      <c r="C3" s="5"/>
      <c r="D3" s="5"/>
      <c r="E3" s="27"/>
      <c r="F3" s="5"/>
      <c r="G3" s="5"/>
      <c r="H3" s="5"/>
      <c r="I3" s="5"/>
      <c r="J3" s="5"/>
      <c r="K3" s="5"/>
      <c r="L3" s="5"/>
      <c r="M3" s="5"/>
      <c r="N3" s="5"/>
    </row>
    <row r="4" spans="2:16" ht="15" customHeight="1" x14ac:dyDescent="0.2">
      <c r="B4" s="91" t="s">
        <v>7</v>
      </c>
      <c r="C4" s="109" t="s">
        <v>8</v>
      </c>
      <c r="D4" s="109" t="s">
        <v>9</v>
      </c>
      <c r="E4" s="77"/>
      <c r="F4" s="94" t="s">
        <v>0</v>
      </c>
      <c r="G4" s="97" t="s">
        <v>1</v>
      </c>
      <c r="H4" s="100"/>
      <c r="I4" s="102" t="s">
        <v>14</v>
      </c>
      <c r="J4" s="103"/>
      <c r="K4" s="103"/>
      <c r="L4" s="104"/>
      <c r="M4" s="78"/>
      <c r="N4" s="109" t="s">
        <v>17</v>
      </c>
      <c r="O4" s="78"/>
      <c r="P4" s="105" t="s">
        <v>101</v>
      </c>
    </row>
    <row r="5" spans="2:16" ht="12" customHeight="1" x14ac:dyDescent="0.2">
      <c r="B5" s="92"/>
      <c r="C5" s="110"/>
      <c r="D5" s="110"/>
      <c r="E5" s="79"/>
      <c r="F5" s="95"/>
      <c r="G5" s="98"/>
      <c r="H5" s="101"/>
      <c r="I5" s="99" t="s">
        <v>2</v>
      </c>
      <c r="J5" s="29" t="s">
        <v>3</v>
      </c>
      <c r="K5" s="108" t="s">
        <v>4</v>
      </c>
      <c r="L5" s="108"/>
      <c r="M5" s="66"/>
      <c r="N5" s="110"/>
      <c r="O5" s="66"/>
      <c r="P5" s="106"/>
    </row>
    <row r="6" spans="2:16" s="6" customFormat="1" ht="24" x14ac:dyDescent="0.2">
      <c r="B6" s="93"/>
      <c r="C6" s="110"/>
      <c r="D6" s="110"/>
      <c r="E6" s="79"/>
      <c r="F6" s="96"/>
      <c r="G6" s="99"/>
      <c r="H6" s="101"/>
      <c r="I6" s="107"/>
      <c r="J6" s="80" t="s">
        <v>10</v>
      </c>
      <c r="K6" s="81" t="s">
        <v>15</v>
      </c>
      <c r="L6" s="28" t="s">
        <v>16</v>
      </c>
      <c r="M6" s="82"/>
      <c r="N6" s="110"/>
      <c r="O6" s="82"/>
      <c r="P6" s="106"/>
    </row>
    <row r="7" spans="2:16" x14ac:dyDescent="0.2">
      <c r="B7" s="84"/>
      <c r="C7" s="72"/>
      <c r="D7" s="72"/>
      <c r="E7" s="73"/>
      <c r="F7" s="73"/>
      <c r="G7" s="74"/>
      <c r="H7" s="74"/>
      <c r="I7" s="74"/>
      <c r="J7" s="75"/>
      <c r="K7" s="74"/>
      <c r="L7" s="72"/>
      <c r="M7" s="72"/>
      <c r="N7" s="72"/>
      <c r="O7" s="72"/>
      <c r="P7" s="73"/>
    </row>
    <row r="8" spans="2:16" x14ac:dyDescent="0.2">
      <c r="B8" s="84">
        <v>1</v>
      </c>
      <c r="C8" s="72">
        <v>1</v>
      </c>
      <c r="D8" s="72">
        <v>150</v>
      </c>
      <c r="E8" s="73">
        <v>22000</v>
      </c>
      <c r="F8" s="74">
        <f>E8*D8</f>
        <v>3300000</v>
      </c>
      <c r="G8" s="74">
        <v>15000</v>
      </c>
      <c r="H8" s="74"/>
      <c r="I8" s="74">
        <f>F8*0.25-G8</f>
        <v>810000</v>
      </c>
      <c r="J8" s="75">
        <f>I8/30</f>
        <v>27000</v>
      </c>
      <c r="K8" s="74">
        <f>(F8*0.2-G8)/29</f>
        <v>22241.379310344826</v>
      </c>
      <c r="L8" s="76">
        <f>F8*0.05</f>
        <v>165000</v>
      </c>
      <c r="M8" s="72"/>
      <c r="N8" s="76">
        <f>F8*0.75</f>
        <v>2475000</v>
      </c>
      <c r="O8" s="72"/>
      <c r="P8" s="73">
        <f>Sheet3!I11</f>
        <v>111335</v>
      </c>
    </row>
    <row r="9" spans="2:16" x14ac:dyDescent="0.2">
      <c r="B9" s="84">
        <v>1</v>
      </c>
      <c r="C9" s="72">
        <v>2</v>
      </c>
      <c r="D9" s="72">
        <v>150</v>
      </c>
      <c r="E9" s="73">
        <v>20000</v>
      </c>
      <c r="F9" s="74">
        <f>E9*D9</f>
        <v>3000000</v>
      </c>
      <c r="G9" s="74">
        <v>15000</v>
      </c>
      <c r="H9" s="74"/>
      <c r="I9" s="74">
        <f t="shared" ref="I9:I72" si="0">F9*0.25-G9</f>
        <v>735000</v>
      </c>
      <c r="J9" s="75">
        <f t="shared" ref="J9:J72" si="1">I9/30</f>
        <v>24500</v>
      </c>
      <c r="K9" s="74">
        <f t="shared" ref="K9:K72" si="2">(F9*0.2-G9)/29</f>
        <v>20172.413793103449</v>
      </c>
      <c r="L9" s="76">
        <f t="shared" ref="L9:L72" si="3">F9*0.05</f>
        <v>150000</v>
      </c>
      <c r="M9" s="72"/>
      <c r="N9" s="76">
        <f t="shared" ref="N9:N72" si="4">F9*0.75</f>
        <v>2250000</v>
      </c>
      <c r="O9" s="72"/>
      <c r="P9" s="73">
        <v>102335</v>
      </c>
    </row>
    <row r="10" spans="2:16" x14ac:dyDescent="0.2">
      <c r="B10" s="84">
        <v>1</v>
      </c>
      <c r="C10" s="72">
        <v>3</v>
      </c>
      <c r="D10" s="72">
        <v>150</v>
      </c>
      <c r="E10" s="73">
        <v>21000</v>
      </c>
      <c r="F10" s="74">
        <f>E10*D10</f>
        <v>3150000</v>
      </c>
      <c r="G10" s="74">
        <v>15000</v>
      </c>
      <c r="H10" s="74"/>
      <c r="I10" s="74">
        <f t="shared" si="0"/>
        <v>772500</v>
      </c>
      <c r="J10" s="75">
        <f t="shared" si="1"/>
        <v>25750</v>
      </c>
      <c r="K10" s="74">
        <f t="shared" si="2"/>
        <v>21206.896551724138</v>
      </c>
      <c r="L10" s="76">
        <f t="shared" si="3"/>
        <v>157500</v>
      </c>
      <c r="M10" s="72"/>
      <c r="N10" s="76">
        <f t="shared" si="4"/>
        <v>2362500</v>
      </c>
      <c r="O10" s="72"/>
      <c r="P10" s="73">
        <v>106835</v>
      </c>
    </row>
    <row r="11" spans="2:16" x14ac:dyDescent="0.2">
      <c r="B11" s="84"/>
      <c r="C11" s="72"/>
      <c r="D11" s="72"/>
      <c r="E11" s="73"/>
      <c r="F11" s="74"/>
      <c r="G11" s="74"/>
      <c r="H11" s="74"/>
      <c r="I11" s="74">
        <f t="shared" si="0"/>
        <v>0</v>
      </c>
      <c r="J11" s="75">
        <f t="shared" si="1"/>
        <v>0</v>
      </c>
      <c r="K11" s="74">
        <f t="shared" si="2"/>
        <v>0</v>
      </c>
      <c r="L11" s="76">
        <f t="shared" si="3"/>
        <v>0</v>
      </c>
      <c r="M11" s="72"/>
      <c r="N11" s="76">
        <f t="shared" si="4"/>
        <v>0</v>
      </c>
      <c r="O11" s="72"/>
      <c r="P11" s="73"/>
    </row>
    <row r="12" spans="2:16" x14ac:dyDescent="0.2">
      <c r="B12" s="84">
        <v>2</v>
      </c>
      <c r="C12" s="72">
        <v>1</v>
      </c>
      <c r="D12" s="72">
        <v>150</v>
      </c>
      <c r="E12" s="73">
        <v>22000</v>
      </c>
      <c r="F12" s="74">
        <f t="shared" ref="F12:F25" si="5">E12*D12</f>
        <v>3300000</v>
      </c>
      <c r="G12" s="74">
        <v>15000</v>
      </c>
      <c r="H12" s="74"/>
      <c r="I12" s="74">
        <f t="shared" si="0"/>
        <v>810000</v>
      </c>
      <c r="J12" s="75">
        <f t="shared" si="1"/>
        <v>27000</v>
      </c>
      <c r="K12" s="74">
        <f t="shared" si="2"/>
        <v>22241.379310344826</v>
      </c>
      <c r="L12" s="76">
        <f t="shared" si="3"/>
        <v>165000</v>
      </c>
      <c r="M12" s="72"/>
      <c r="N12" s="76">
        <f t="shared" si="4"/>
        <v>2475000</v>
      </c>
      <c r="O12" s="72"/>
      <c r="P12" s="73">
        <f>P8</f>
        <v>111335</v>
      </c>
    </row>
    <row r="13" spans="2:16" x14ac:dyDescent="0.2">
      <c r="B13" s="84">
        <v>2</v>
      </c>
      <c r="C13" s="72">
        <v>2</v>
      </c>
      <c r="D13" s="72">
        <v>150</v>
      </c>
      <c r="E13" s="73">
        <v>21000</v>
      </c>
      <c r="F13" s="74">
        <f t="shared" si="5"/>
        <v>3150000</v>
      </c>
      <c r="G13" s="74">
        <v>15000</v>
      </c>
      <c r="H13" s="74"/>
      <c r="I13" s="74">
        <f t="shared" si="0"/>
        <v>772500</v>
      </c>
      <c r="J13" s="75">
        <f t="shared" si="1"/>
        <v>25750</v>
      </c>
      <c r="K13" s="74">
        <f t="shared" si="2"/>
        <v>21206.896551724138</v>
      </c>
      <c r="L13" s="76">
        <f t="shared" si="3"/>
        <v>157500</v>
      </c>
      <c r="M13" s="72"/>
      <c r="N13" s="76">
        <f t="shared" si="4"/>
        <v>2362500</v>
      </c>
      <c r="O13" s="72"/>
      <c r="P13" s="73">
        <f>P10</f>
        <v>106835</v>
      </c>
    </row>
    <row r="14" spans="2:16" x14ac:dyDescent="0.2">
      <c r="B14" s="84">
        <v>2</v>
      </c>
      <c r="C14" s="72">
        <v>3</v>
      </c>
      <c r="D14" s="72">
        <v>125</v>
      </c>
      <c r="E14" s="73">
        <v>21000</v>
      </c>
      <c r="F14" s="74">
        <f t="shared" si="5"/>
        <v>2625000</v>
      </c>
      <c r="G14" s="74">
        <v>15000</v>
      </c>
      <c r="H14" s="74"/>
      <c r="I14" s="74">
        <f t="shared" si="0"/>
        <v>641250</v>
      </c>
      <c r="J14" s="75">
        <f t="shared" si="1"/>
        <v>21375</v>
      </c>
      <c r="K14" s="74">
        <f t="shared" si="2"/>
        <v>17586.206896551725</v>
      </c>
      <c r="L14" s="76">
        <f t="shared" si="3"/>
        <v>131250</v>
      </c>
      <c r="M14" s="72"/>
      <c r="N14" s="76">
        <f t="shared" si="4"/>
        <v>1968750</v>
      </c>
      <c r="O14" s="72"/>
      <c r="P14" s="73">
        <v>91085</v>
      </c>
    </row>
    <row r="15" spans="2:16" x14ac:dyDescent="0.2">
      <c r="B15" s="84">
        <v>2</v>
      </c>
      <c r="C15" s="72">
        <v>4</v>
      </c>
      <c r="D15" s="72">
        <v>125</v>
      </c>
      <c r="E15" s="73">
        <v>21000</v>
      </c>
      <c r="F15" s="74">
        <f t="shared" si="5"/>
        <v>2625000</v>
      </c>
      <c r="G15" s="74">
        <v>15000</v>
      </c>
      <c r="H15" s="74"/>
      <c r="I15" s="74">
        <f t="shared" si="0"/>
        <v>641250</v>
      </c>
      <c r="J15" s="75">
        <f t="shared" si="1"/>
        <v>21375</v>
      </c>
      <c r="K15" s="74">
        <f t="shared" si="2"/>
        <v>17586.206896551725</v>
      </c>
      <c r="L15" s="76">
        <f t="shared" si="3"/>
        <v>131250</v>
      </c>
      <c r="M15" s="72"/>
      <c r="N15" s="76">
        <f t="shared" si="4"/>
        <v>1968750</v>
      </c>
      <c r="O15" s="72"/>
      <c r="P15" s="73">
        <v>91085</v>
      </c>
    </row>
    <row r="16" spans="2:16" x14ac:dyDescent="0.2">
      <c r="B16" s="84">
        <v>2</v>
      </c>
      <c r="C16" s="72">
        <v>5</v>
      </c>
      <c r="D16" s="72">
        <v>132</v>
      </c>
      <c r="E16" s="73">
        <v>21000</v>
      </c>
      <c r="F16" s="74">
        <f t="shared" si="5"/>
        <v>2772000</v>
      </c>
      <c r="G16" s="74">
        <v>15000</v>
      </c>
      <c r="H16" s="74"/>
      <c r="I16" s="74">
        <f t="shared" si="0"/>
        <v>678000</v>
      </c>
      <c r="J16" s="75">
        <f t="shared" si="1"/>
        <v>22600</v>
      </c>
      <c r="K16" s="74">
        <f t="shared" si="2"/>
        <v>18600</v>
      </c>
      <c r="L16" s="76">
        <f t="shared" si="3"/>
        <v>138600</v>
      </c>
      <c r="M16" s="72"/>
      <c r="N16" s="76">
        <f t="shared" si="4"/>
        <v>2079000</v>
      </c>
      <c r="O16" s="72"/>
      <c r="P16" s="73">
        <v>95495</v>
      </c>
    </row>
    <row r="17" spans="2:16" x14ac:dyDescent="0.2">
      <c r="B17" s="84">
        <v>2</v>
      </c>
      <c r="C17" s="72">
        <v>6</v>
      </c>
      <c r="D17" s="72">
        <v>150</v>
      </c>
      <c r="E17" s="73">
        <v>21000</v>
      </c>
      <c r="F17" s="74">
        <f t="shared" si="5"/>
        <v>3150000</v>
      </c>
      <c r="G17" s="74">
        <v>15000</v>
      </c>
      <c r="H17" s="74"/>
      <c r="I17" s="74">
        <f t="shared" si="0"/>
        <v>772500</v>
      </c>
      <c r="J17" s="75">
        <f t="shared" si="1"/>
        <v>25750</v>
      </c>
      <c r="K17" s="74">
        <f t="shared" si="2"/>
        <v>21206.896551724138</v>
      </c>
      <c r="L17" s="76">
        <f t="shared" si="3"/>
        <v>157500</v>
      </c>
      <c r="M17" s="72"/>
      <c r="N17" s="76">
        <f t="shared" si="4"/>
        <v>2362500</v>
      </c>
      <c r="O17" s="72"/>
      <c r="P17" s="73">
        <f>P13</f>
        <v>106835</v>
      </c>
    </row>
    <row r="18" spans="2:16" x14ac:dyDescent="0.2">
      <c r="B18" s="84">
        <v>2</v>
      </c>
      <c r="C18" s="72">
        <v>7</v>
      </c>
      <c r="D18" s="72">
        <v>150</v>
      </c>
      <c r="E18" s="73">
        <v>21000</v>
      </c>
      <c r="F18" s="74">
        <f t="shared" si="5"/>
        <v>3150000</v>
      </c>
      <c r="G18" s="74">
        <v>15000</v>
      </c>
      <c r="H18" s="74"/>
      <c r="I18" s="74">
        <f t="shared" si="0"/>
        <v>772500</v>
      </c>
      <c r="J18" s="75">
        <f t="shared" si="1"/>
        <v>25750</v>
      </c>
      <c r="K18" s="74">
        <f t="shared" si="2"/>
        <v>21206.896551724138</v>
      </c>
      <c r="L18" s="76">
        <f t="shared" si="3"/>
        <v>157500</v>
      </c>
      <c r="M18" s="72"/>
      <c r="N18" s="76">
        <f t="shared" si="4"/>
        <v>2362500</v>
      </c>
      <c r="O18" s="72"/>
      <c r="P18" s="73">
        <f t="shared" ref="P18:P24" si="6">P17</f>
        <v>106835</v>
      </c>
    </row>
    <row r="19" spans="2:16" x14ac:dyDescent="0.2">
      <c r="B19" s="84">
        <v>2</v>
      </c>
      <c r="C19" s="72">
        <v>8</v>
      </c>
      <c r="D19" s="72">
        <v>150</v>
      </c>
      <c r="E19" s="73">
        <v>21000</v>
      </c>
      <c r="F19" s="74">
        <f t="shared" si="5"/>
        <v>3150000</v>
      </c>
      <c r="G19" s="74">
        <v>15000</v>
      </c>
      <c r="H19" s="74"/>
      <c r="I19" s="74">
        <f t="shared" si="0"/>
        <v>772500</v>
      </c>
      <c r="J19" s="75">
        <f t="shared" si="1"/>
        <v>25750</v>
      </c>
      <c r="K19" s="74">
        <f t="shared" si="2"/>
        <v>21206.896551724138</v>
      </c>
      <c r="L19" s="76">
        <f t="shared" si="3"/>
        <v>157500</v>
      </c>
      <c r="M19" s="72"/>
      <c r="N19" s="76">
        <f t="shared" si="4"/>
        <v>2362500</v>
      </c>
      <c r="O19" s="72"/>
      <c r="P19" s="73">
        <f t="shared" si="6"/>
        <v>106835</v>
      </c>
    </row>
    <row r="20" spans="2:16" hidden="1" x14ac:dyDescent="0.2">
      <c r="B20" s="84">
        <v>2</v>
      </c>
      <c r="C20" s="72">
        <v>9</v>
      </c>
      <c r="D20" s="72">
        <v>150</v>
      </c>
      <c r="E20" s="73">
        <v>21000</v>
      </c>
      <c r="F20" s="74">
        <f t="shared" si="5"/>
        <v>3150000</v>
      </c>
      <c r="G20" s="74">
        <v>15000</v>
      </c>
      <c r="H20" s="74"/>
      <c r="I20" s="74">
        <f t="shared" si="0"/>
        <v>772500</v>
      </c>
      <c r="J20" s="75">
        <f t="shared" si="1"/>
        <v>25750</v>
      </c>
      <c r="K20" s="74">
        <f t="shared" si="2"/>
        <v>21206.896551724138</v>
      </c>
      <c r="L20" s="76">
        <f t="shared" si="3"/>
        <v>157500</v>
      </c>
      <c r="M20" s="72"/>
      <c r="N20" s="76">
        <f t="shared" si="4"/>
        <v>2362500</v>
      </c>
      <c r="O20" s="72"/>
      <c r="P20" s="73">
        <f t="shared" si="6"/>
        <v>106835</v>
      </c>
    </row>
    <row r="21" spans="2:16" hidden="1" x14ac:dyDescent="0.2">
      <c r="B21" s="84">
        <v>2</v>
      </c>
      <c r="C21" s="72">
        <v>10</v>
      </c>
      <c r="D21" s="72">
        <v>150</v>
      </c>
      <c r="E21" s="73">
        <v>21000</v>
      </c>
      <c r="F21" s="74">
        <f t="shared" si="5"/>
        <v>3150000</v>
      </c>
      <c r="G21" s="74">
        <v>15000</v>
      </c>
      <c r="H21" s="74"/>
      <c r="I21" s="74">
        <f t="shared" si="0"/>
        <v>772500</v>
      </c>
      <c r="J21" s="75">
        <f t="shared" si="1"/>
        <v>25750</v>
      </c>
      <c r="K21" s="74">
        <f t="shared" si="2"/>
        <v>21206.896551724138</v>
      </c>
      <c r="L21" s="76">
        <f t="shared" si="3"/>
        <v>157500</v>
      </c>
      <c r="M21" s="72"/>
      <c r="N21" s="76">
        <f t="shared" si="4"/>
        <v>2362500</v>
      </c>
      <c r="O21" s="72"/>
      <c r="P21" s="73">
        <f t="shared" si="6"/>
        <v>106835</v>
      </c>
    </row>
    <row r="22" spans="2:16" hidden="1" x14ac:dyDescent="0.2">
      <c r="B22" s="84">
        <v>2</v>
      </c>
      <c r="C22" s="72">
        <v>11</v>
      </c>
      <c r="D22" s="72">
        <v>150</v>
      </c>
      <c r="E22" s="73">
        <v>21000</v>
      </c>
      <c r="F22" s="74">
        <f t="shared" si="5"/>
        <v>3150000</v>
      </c>
      <c r="G22" s="74">
        <v>15000</v>
      </c>
      <c r="H22" s="74"/>
      <c r="I22" s="74">
        <f t="shared" si="0"/>
        <v>772500</v>
      </c>
      <c r="J22" s="75">
        <f t="shared" si="1"/>
        <v>25750</v>
      </c>
      <c r="K22" s="74">
        <f t="shared" si="2"/>
        <v>21206.896551724138</v>
      </c>
      <c r="L22" s="76">
        <f t="shared" si="3"/>
        <v>157500</v>
      </c>
      <c r="M22" s="72"/>
      <c r="N22" s="76">
        <f t="shared" si="4"/>
        <v>2362500</v>
      </c>
      <c r="O22" s="72"/>
      <c r="P22" s="73">
        <f t="shared" si="6"/>
        <v>106835</v>
      </c>
    </row>
    <row r="23" spans="2:16" hidden="1" x14ac:dyDescent="0.2">
      <c r="B23" s="84">
        <v>2</v>
      </c>
      <c r="C23" s="72">
        <v>12</v>
      </c>
      <c r="D23" s="72">
        <v>150</v>
      </c>
      <c r="E23" s="73">
        <v>21000</v>
      </c>
      <c r="F23" s="74">
        <f t="shared" si="5"/>
        <v>3150000</v>
      </c>
      <c r="G23" s="74">
        <v>15000</v>
      </c>
      <c r="H23" s="74"/>
      <c r="I23" s="74">
        <f t="shared" si="0"/>
        <v>772500</v>
      </c>
      <c r="J23" s="75">
        <f t="shared" si="1"/>
        <v>25750</v>
      </c>
      <c r="K23" s="74">
        <f t="shared" si="2"/>
        <v>21206.896551724138</v>
      </c>
      <c r="L23" s="76">
        <f t="shared" si="3"/>
        <v>157500</v>
      </c>
      <c r="M23" s="72"/>
      <c r="N23" s="76">
        <f t="shared" si="4"/>
        <v>2362500</v>
      </c>
      <c r="O23" s="72"/>
      <c r="P23" s="73">
        <f t="shared" si="6"/>
        <v>106835</v>
      </c>
    </row>
    <row r="24" spans="2:16" hidden="1" x14ac:dyDescent="0.2">
      <c r="B24" s="84">
        <v>2</v>
      </c>
      <c r="C24" s="72">
        <v>13</v>
      </c>
      <c r="D24" s="72">
        <v>150</v>
      </c>
      <c r="E24" s="73">
        <v>21000</v>
      </c>
      <c r="F24" s="74">
        <f t="shared" si="5"/>
        <v>3150000</v>
      </c>
      <c r="G24" s="74">
        <v>15000</v>
      </c>
      <c r="H24" s="74"/>
      <c r="I24" s="74">
        <f t="shared" si="0"/>
        <v>772500</v>
      </c>
      <c r="J24" s="75">
        <f t="shared" si="1"/>
        <v>25750</v>
      </c>
      <c r="K24" s="74">
        <f t="shared" si="2"/>
        <v>21206.896551724138</v>
      </c>
      <c r="L24" s="76">
        <f t="shared" si="3"/>
        <v>157500</v>
      </c>
      <c r="M24" s="72"/>
      <c r="N24" s="76">
        <f t="shared" si="4"/>
        <v>2362500</v>
      </c>
      <c r="O24" s="72"/>
      <c r="P24" s="73">
        <f t="shared" si="6"/>
        <v>106835</v>
      </c>
    </row>
    <row r="25" spans="2:16" hidden="1" x14ac:dyDescent="0.2">
      <c r="B25" s="84">
        <v>2</v>
      </c>
      <c r="C25" s="72">
        <v>14</v>
      </c>
      <c r="D25" s="72">
        <v>150</v>
      </c>
      <c r="E25" s="73">
        <v>22000</v>
      </c>
      <c r="F25" s="74">
        <f t="shared" si="5"/>
        <v>3300000</v>
      </c>
      <c r="G25" s="74">
        <v>15000</v>
      </c>
      <c r="H25" s="74"/>
      <c r="I25" s="74">
        <f t="shared" si="0"/>
        <v>810000</v>
      </c>
      <c r="J25" s="75">
        <f t="shared" si="1"/>
        <v>27000</v>
      </c>
      <c r="K25" s="74">
        <f t="shared" si="2"/>
        <v>22241.379310344826</v>
      </c>
      <c r="L25" s="76">
        <f t="shared" si="3"/>
        <v>165000</v>
      </c>
      <c r="M25" s="72"/>
      <c r="N25" s="76">
        <f t="shared" si="4"/>
        <v>2475000</v>
      </c>
      <c r="O25" s="72"/>
      <c r="P25" s="73">
        <f>P12</f>
        <v>111335</v>
      </c>
    </row>
    <row r="26" spans="2:16" x14ac:dyDescent="0.2">
      <c r="B26" s="84"/>
      <c r="C26" s="72"/>
      <c r="D26" s="72"/>
      <c r="E26" s="73"/>
      <c r="F26" s="74"/>
      <c r="G26" s="74"/>
      <c r="H26" s="74"/>
      <c r="I26" s="74">
        <f t="shared" si="0"/>
        <v>0</v>
      </c>
      <c r="J26" s="75">
        <f t="shared" si="1"/>
        <v>0</v>
      </c>
      <c r="K26" s="74">
        <f t="shared" si="2"/>
        <v>0</v>
      </c>
      <c r="L26" s="76">
        <f t="shared" si="3"/>
        <v>0</v>
      </c>
      <c r="M26" s="72"/>
      <c r="N26" s="76">
        <f t="shared" si="4"/>
        <v>0</v>
      </c>
      <c r="O26" s="72"/>
      <c r="P26" s="73"/>
    </row>
    <row r="27" spans="2:16" x14ac:dyDescent="0.2">
      <c r="B27" s="84">
        <v>3</v>
      </c>
      <c r="C27" s="72">
        <v>1</v>
      </c>
      <c r="D27" s="72">
        <v>150</v>
      </c>
      <c r="E27" s="73">
        <v>22000</v>
      </c>
      <c r="F27" s="74">
        <f t="shared" ref="F27:F36" si="7">E27*D27</f>
        <v>3300000</v>
      </c>
      <c r="G27" s="74">
        <v>15000</v>
      </c>
      <c r="H27" s="74"/>
      <c r="I27" s="74">
        <f t="shared" si="0"/>
        <v>810000</v>
      </c>
      <c r="J27" s="75">
        <f t="shared" si="1"/>
        <v>27000</v>
      </c>
      <c r="K27" s="74">
        <f t="shared" si="2"/>
        <v>22241.379310344826</v>
      </c>
      <c r="L27" s="76">
        <f t="shared" si="3"/>
        <v>165000</v>
      </c>
      <c r="M27" s="72"/>
      <c r="N27" s="76">
        <f t="shared" si="4"/>
        <v>2475000</v>
      </c>
      <c r="O27" s="72"/>
      <c r="P27" s="73">
        <f>P25</f>
        <v>111335</v>
      </c>
    </row>
    <row r="28" spans="2:16" x14ac:dyDescent="0.2">
      <c r="B28" s="84">
        <v>3</v>
      </c>
      <c r="C28" s="72">
        <v>2</v>
      </c>
      <c r="D28" s="72">
        <v>150</v>
      </c>
      <c r="E28" s="73">
        <v>21000</v>
      </c>
      <c r="F28" s="74">
        <f t="shared" si="7"/>
        <v>3150000</v>
      </c>
      <c r="G28" s="74">
        <v>15000</v>
      </c>
      <c r="H28" s="74"/>
      <c r="I28" s="74">
        <f t="shared" si="0"/>
        <v>772500</v>
      </c>
      <c r="J28" s="75">
        <f t="shared" si="1"/>
        <v>25750</v>
      </c>
      <c r="K28" s="74">
        <f t="shared" si="2"/>
        <v>21206.896551724138</v>
      </c>
      <c r="L28" s="76">
        <f t="shared" si="3"/>
        <v>157500</v>
      </c>
      <c r="M28" s="72"/>
      <c r="N28" s="76">
        <f t="shared" si="4"/>
        <v>2362500</v>
      </c>
      <c r="O28" s="72"/>
      <c r="P28" s="73">
        <f>P24</f>
        <v>106835</v>
      </c>
    </row>
    <row r="29" spans="2:16" x14ac:dyDescent="0.2">
      <c r="B29" s="84">
        <v>3</v>
      </c>
      <c r="C29" s="72">
        <v>3</v>
      </c>
      <c r="D29" s="72">
        <v>150</v>
      </c>
      <c r="E29" s="73">
        <v>21000</v>
      </c>
      <c r="F29" s="74">
        <f t="shared" si="7"/>
        <v>3150000</v>
      </c>
      <c r="G29" s="74">
        <v>15000</v>
      </c>
      <c r="H29" s="74"/>
      <c r="I29" s="74">
        <f t="shared" si="0"/>
        <v>772500</v>
      </c>
      <c r="J29" s="75">
        <f t="shared" si="1"/>
        <v>25750</v>
      </c>
      <c r="K29" s="74">
        <f t="shared" si="2"/>
        <v>21206.896551724138</v>
      </c>
      <c r="L29" s="76">
        <f t="shared" si="3"/>
        <v>157500</v>
      </c>
      <c r="M29" s="72"/>
      <c r="N29" s="76">
        <f t="shared" si="4"/>
        <v>2362500</v>
      </c>
      <c r="O29" s="72"/>
      <c r="P29" s="73">
        <f>P28</f>
        <v>106835</v>
      </c>
    </row>
    <row r="30" spans="2:16" hidden="1" x14ac:dyDescent="0.2">
      <c r="B30" s="84">
        <v>3</v>
      </c>
      <c r="C30" s="72">
        <v>4</v>
      </c>
      <c r="D30" s="72">
        <v>150</v>
      </c>
      <c r="E30" s="73">
        <v>21000</v>
      </c>
      <c r="F30" s="74">
        <f t="shared" si="7"/>
        <v>3150000</v>
      </c>
      <c r="G30" s="74">
        <v>15000</v>
      </c>
      <c r="H30" s="74"/>
      <c r="I30" s="74">
        <f t="shared" si="0"/>
        <v>772500</v>
      </c>
      <c r="J30" s="75">
        <f t="shared" si="1"/>
        <v>25750</v>
      </c>
      <c r="K30" s="74">
        <f t="shared" si="2"/>
        <v>21206.896551724138</v>
      </c>
      <c r="L30" s="76">
        <f t="shared" si="3"/>
        <v>157500</v>
      </c>
      <c r="M30" s="72"/>
      <c r="N30" s="76">
        <f t="shared" si="4"/>
        <v>2362500</v>
      </c>
      <c r="O30" s="72"/>
      <c r="P30" s="73">
        <f>P29</f>
        <v>106835</v>
      </c>
    </row>
    <row r="31" spans="2:16" hidden="1" x14ac:dyDescent="0.2">
      <c r="B31" s="84">
        <v>3</v>
      </c>
      <c r="C31" s="72">
        <v>5</v>
      </c>
      <c r="D31" s="72">
        <v>150</v>
      </c>
      <c r="E31" s="73">
        <v>21000</v>
      </c>
      <c r="F31" s="74">
        <f t="shared" si="7"/>
        <v>3150000</v>
      </c>
      <c r="G31" s="74">
        <v>15000</v>
      </c>
      <c r="H31" s="74"/>
      <c r="I31" s="74">
        <f t="shared" si="0"/>
        <v>772500</v>
      </c>
      <c r="J31" s="75">
        <f t="shared" si="1"/>
        <v>25750</v>
      </c>
      <c r="K31" s="74">
        <f t="shared" si="2"/>
        <v>21206.896551724138</v>
      </c>
      <c r="L31" s="76">
        <f t="shared" si="3"/>
        <v>157500</v>
      </c>
      <c r="M31" s="72"/>
      <c r="N31" s="76">
        <f t="shared" si="4"/>
        <v>2362500</v>
      </c>
      <c r="O31" s="72"/>
      <c r="P31" s="73">
        <f>P30</f>
        <v>106835</v>
      </c>
    </row>
    <row r="32" spans="2:16" hidden="1" x14ac:dyDescent="0.2">
      <c r="B32" s="84">
        <v>3</v>
      </c>
      <c r="C32" s="72">
        <v>6</v>
      </c>
      <c r="D32" s="72">
        <v>125</v>
      </c>
      <c r="E32" s="73">
        <v>21000</v>
      </c>
      <c r="F32" s="74">
        <f t="shared" si="7"/>
        <v>2625000</v>
      </c>
      <c r="G32" s="74">
        <v>15000</v>
      </c>
      <c r="H32" s="74"/>
      <c r="I32" s="74">
        <f t="shared" si="0"/>
        <v>641250</v>
      </c>
      <c r="J32" s="75">
        <f t="shared" si="1"/>
        <v>21375</v>
      </c>
      <c r="K32" s="74">
        <f t="shared" si="2"/>
        <v>17586.206896551725</v>
      </c>
      <c r="L32" s="76">
        <f t="shared" si="3"/>
        <v>131250</v>
      </c>
      <c r="M32" s="72"/>
      <c r="N32" s="76">
        <f t="shared" si="4"/>
        <v>1968750</v>
      </c>
      <c r="O32" s="72"/>
      <c r="P32" s="73">
        <v>91085</v>
      </c>
    </row>
    <row r="33" spans="2:16" hidden="1" x14ac:dyDescent="0.2">
      <c r="B33" s="84">
        <v>3</v>
      </c>
      <c r="C33" s="72">
        <v>7</v>
      </c>
      <c r="D33" s="72">
        <v>125</v>
      </c>
      <c r="E33" s="73">
        <v>20000</v>
      </c>
      <c r="F33" s="74">
        <f t="shared" si="7"/>
        <v>2500000</v>
      </c>
      <c r="G33" s="74">
        <v>15000</v>
      </c>
      <c r="H33" s="74"/>
      <c r="I33" s="74">
        <f t="shared" si="0"/>
        <v>610000</v>
      </c>
      <c r="J33" s="75">
        <f t="shared" si="1"/>
        <v>20333.333333333332</v>
      </c>
      <c r="K33" s="74">
        <f t="shared" si="2"/>
        <v>16724.137931034482</v>
      </c>
      <c r="L33" s="76">
        <f t="shared" si="3"/>
        <v>125000</v>
      </c>
      <c r="M33" s="72"/>
      <c r="N33" s="76">
        <f t="shared" si="4"/>
        <v>1875000</v>
      </c>
      <c r="O33" s="72"/>
      <c r="P33" s="73">
        <v>87335</v>
      </c>
    </row>
    <row r="34" spans="2:16" hidden="1" x14ac:dyDescent="0.2">
      <c r="B34" s="84">
        <v>3</v>
      </c>
      <c r="C34" s="72">
        <v>8</v>
      </c>
      <c r="D34" s="72">
        <v>125</v>
      </c>
      <c r="E34" s="73">
        <v>20000</v>
      </c>
      <c r="F34" s="74">
        <f t="shared" si="7"/>
        <v>2500000</v>
      </c>
      <c r="G34" s="74">
        <v>15000</v>
      </c>
      <c r="H34" s="74"/>
      <c r="I34" s="74">
        <f t="shared" si="0"/>
        <v>610000</v>
      </c>
      <c r="J34" s="75">
        <f t="shared" si="1"/>
        <v>20333.333333333332</v>
      </c>
      <c r="K34" s="74">
        <f t="shared" si="2"/>
        <v>16724.137931034482</v>
      </c>
      <c r="L34" s="76">
        <f t="shared" si="3"/>
        <v>125000</v>
      </c>
      <c r="M34" s="72"/>
      <c r="N34" s="76">
        <f t="shared" si="4"/>
        <v>1875000</v>
      </c>
      <c r="O34" s="72"/>
      <c r="P34" s="73">
        <f>P33</f>
        <v>87335</v>
      </c>
    </row>
    <row r="35" spans="2:16" hidden="1" x14ac:dyDescent="0.2">
      <c r="B35" s="84">
        <v>3</v>
      </c>
      <c r="C35" s="72">
        <v>9</v>
      </c>
      <c r="D35" s="72">
        <v>126</v>
      </c>
      <c r="E35" s="73">
        <v>20000</v>
      </c>
      <c r="F35" s="74">
        <f t="shared" si="7"/>
        <v>2520000</v>
      </c>
      <c r="G35" s="74">
        <v>15000</v>
      </c>
      <c r="H35" s="74"/>
      <c r="I35" s="74">
        <f t="shared" si="0"/>
        <v>615000</v>
      </c>
      <c r="J35" s="75">
        <f t="shared" si="1"/>
        <v>20500</v>
      </c>
      <c r="K35" s="74">
        <f t="shared" si="2"/>
        <v>16862.068965517243</v>
      </c>
      <c r="L35" s="76">
        <f t="shared" si="3"/>
        <v>126000</v>
      </c>
      <c r="M35" s="72"/>
      <c r="N35" s="76">
        <f t="shared" si="4"/>
        <v>1890000</v>
      </c>
      <c r="O35" s="72"/>
      <c r="P35" s="73">
        <v>87935</v>
      </c>
    </row>
    <row r="36" spans="2:16" hidden="1" x14ac:dyDescent="0.2">
      <c r="B36" s="84">
        <v>3</v>
      </c>
      <c r="C36" s="72">
        <v>10</v>
      </c>
      <c r="D36" s="72">
        <v>130</v>
      </c>
      <c r="E36" s="73">
        <v>22000</v>
      </c>
      <c r="F36" s="74">
        <f t="shared" si="7"/>
        <v>2860000</v>
      </c>
      <c r="G36" s="74">
        <v>15000</v>
      </c>
      <c r="H36" s="74"/>
      <c r="I36" s="74">
        <f t="shared" si="0"/>
        <v>700000</v>
      </c>
      <c r="J36" s="75">
        <f t="shared" si="1"/>
        <v>23333.333333333332</v>
      </c>
      <c r="K36" s="74">
        <f t="shared" si="2"/>
        <v>19206.896551724138</v>
      </c>
      <c r="L36" s="76">
        <f t="shared" si="3"/>
        <v>143000</v>
      </c>
      <c r="M36" s="72"/>
      <c r="N36" s="76">
        <f t="shared" si="4"/>
        <v>2145000</v>
      </c>
      <c r="O36" s="72"/>
      <c r="P36" s="73">
        <v>98135</v>
      </c>
    </row>
    <row r="37" spans="2:16" hidden="1" x14ac:dyDescent="0.2">
      <c r="B37" s="84"/>
      <c r="C37" s="72"/>
      <c r="D37" s="72"/>
      <c r="E37" s="73"/>
      <c r="F37" s="74"/>
      <c r="G37" s="74"/>
      <c r="H37" s="74"/>
      <c r="I37" s="74">
        <f t="shared" si="0"/>
        <v>0</v>
      </c>
      <c r="J37" s="75">
        <f t="shared" si="1"/>
        <v>0</v>
      </c>
      <c r="K37" s="74">
        <f t="shared" si="2"/>
        <v>0</v>
      </c>
      <c r="L37" s="76">
        <f t="shared" si="3"/>
        <v>0</v>
      </c>
      <c r="M37" s="72"/>
      <c r="N37" s="76">
        <f t="shared" si="4"/>
        <v>0</v>
      </c>
      <c r="O37" s="72"/>
      <c r="P37" s="73"/>
    </row>
    <row r="38" spans="2:16" hidden="1" x14ac:dyDescent="0.2">
      <c r="B38" s="84">
        <v>4</v>
      </c>
      <c r="C38" s="72">
        <v>1</v>
      </c>
      <c r="D38" s="72">
        <v>150</v>
      </c>
      <c r="E38" s="73">
        <v>21000</v>
      </c>
      <c r="F38" s="74">
        <f>E38*D38</f>
        <v>3150000</v>
      </c>
      <c r="G38" s="74">
        <v>15000</v>
      </c>
      <c r="H38" s="74"/>
      <c r="I38" s="74">
        <f t="shared" si="0"/>
        <v>772500</v>
      </c>
      <c r="J38" s="75">
        <f t="shared" si="1"/>
        <v>25750</v>
      </c>
      <c r="K38" s="74">
        <f t="shared" si="2"/>
        <v>21206.896551724138</v>
      </c>
      <c r="L38" s="76">
        <f t="shared" si="3"/>
        <v>157500</v>
      </c>
      <c r="M38" s="72"/>
      <c r="N38" s="76">
        <f t="shared" si="4"/>
        <v>2362500</v>
      </c>
      <c r="O38" s="72"/>
      <c r="P38" s="73">
        <f>P31</f>
        <v>106835</v>
      </c>
    </row>
    <row r="39" spans="2:16" hidden="1" x14ac:dyDescent="0.2">
      <c r="B39" s="84">
        <v>4</v>
      </c>
      <c r="C39" s="72">
        <v>2</v>
      </c>
      <c r="D39" s="72">
        <v>150</v>
      </c>
      <c r="E39" s="73">
        <v>20000</v>
      </c>
      <c r="F39" s="74">
        <f>E39*D39</f>
        <v>3000000</v>
      </c>
      <c r="G39" s="74">
        <v>15000</v>
      </c>
      <c r="H39" s="74"/>
      <c r="I39" s="74">
        <f t="shared" si="0"/>
        <v>735000</v>
      </c>
      <c r="J39" s="75">
        <f t="shared" si="1"/>
        <v>24500</v>
      </c>
      <c r="K39" s="74">
        <f t="shared" si="2"/>
        <v>20172.413793103449</v>
      </c>
      <c r="L39" s="76">
        <f t="shared" si="3"/>
        <v>150000</v>
      </c>
      <c r="M39" s="72"/>
      <c r="N39" s="76">
        <f t="shared" si="4"/>
        <v>2250000</v>
      </c>
      <c r="O39" s="72"/>
      <c r="P39" s="73">
        <v>102335</v>
      </c>
    </row>
    <row r="40" spans="2:16" hidden="1" x14ac:dyDescent="0.2">
      <c r="B40" s="84">
        <v>4</v>
      </c>
      <c r="C40" s="72">
        <v>3</v>
      </c>
      <c r="D40" s="72">
        <v>150</v>
      </c>
      <c r="E40" s="73">
        <v>20000</v>
      </c>
      <c r="F40" s="74">
        <f>E40*D40</f>
        <v>3000000</v>
      </c>
      <c r="G40" s="74">
        <v>15000</v>
      </c>
      <c r="H40" s="74"/>
      <c r="I40" s="74">
        <f t="shared" si="0"/>
        <v>735000</v>
      </c>
      <c r="J40" s="75">
        <f t="shared" si="1"/>
        <v>24500</v>
      </c>
      <c r="K40" s="74">
        <f t="shared" si="2"/>
        <v>20172.413793103449</v>
      </c>
      <c r="L40" s="76">
        <f t="shared" si="3"/>
        <v>150000</v>
      </c>
      <c r="M40" s="72"/>
      <c r="N40" s="76">
        <f t="shared" si="4"/>
        <v>2250000</v>
      </c>
      <c r="O40" s="72"/>
      <c r="P40" s="73">
        <v>102335</v>
      </c>
    </row>
    <row r="41" spans="2:16" hidden="1" x14ac:dyDescent="0.2">
      <c r="B41" s="84">
        <v>4</v>
      </c>
      <c r="C41" s="72">
        <v>4</v>
      </c>
      <c r="D41" s="72">
        <v>150</v>
      </c>
      <c r="E41" s="73">
        <v>20000</v>
      </c>
      <c r="F41" s="74">
        <f>E41*D41</f>
        <v>3000000</v>
      </c>
      <c r="G41" s="74">
        <v>15000</v>
      </c>
      <c r="H41" s="74"/>
      <c r="I41" s="74">
        <f t="shared" si="0"/>
        <v>735000</v>
      </c>
      <c r="J41" s="75">
        <f t="shared" si="1"/>
        <v>24500</v>
      </c>
      <c r="K41" s="74">
        <f t="shared" si="2"/>
        <v>20172.413793103449</v>
      </c>
      <c r="L41" s="76">
        <f t="shared" si="3"/>
        <v>150000</v>
      </c>
      <c r="M41" s="72"/>
      <c r="N41" s="76">
        <f t="shared" si="4"/>
        <v>2250000</v>
      </c>
      <c r="O41" s="72"/>
      <c r="P41" s="73">
        <v>102335</v>
      </c>
    </row>
    <row r="42" spans="2:16" hidden="1" x14ac:dyDescent="0.2">
      <c r="B42" s="84">
        <v>4</v>
      </c>
      <c r="C42" s="72">
        <v>5</v>
      </c>
      <c r="D42" s="72">
        <v>150</v>
      </c>
      <c r="E42" s="73">
        <v>21000</v>
      </c>
      <c r="F42" s="74">
        <f>E42*D42</f>
        <v>3150000</v>
      </c>
      <c r="G42" s="74">
        <v>15000</v>
      </c>
      <c r="H42" s="74"/>
      <c r="I42" s="74">
        <f t="shared" si="0"/>
        <v>772500</v>
      </c>
      <c r="J42" s="75">
        <f t="shared" si="1"/>
        <v>25750</v>
      </c>
      <c r="K42" s="74">
        <f t="shared" si="2"/>
        <v>21206.896551724138</v>
      </c>
      <c r="L42" s="76">
        <f t="shared" si="3"/>
        <v>157500</v>
      </c>
      <c r="M42" s="72"/>
      <c r="N42" s="76">
        <f t="shared" si="4"/>
        <v>2362500</v>
      </c>
      <c r="O42" s="72"/>
      <c r="P42" s="73">
        <f>P38</f>
        <v>106835</v>
      </c>
    </row>
    <row r="43" spans="2:16" x14ac:dyDescent="0.2">
      <c r="B43" s="84"/>
      <c r="C43" s="72"/>
      <c r="D43" s="72"/>
      <c r="E43" s="73"/>
      <c r="F43" s="74"/>
      <c r="G43" s="74"/>
      <c r="H43" s="74"/>
      <c r="I43" s="74">
        <f t="shared" si="0"/>
        <v>0</v>
      </c>
      <c r="J43" s="75">
        <f t="shared" si="1"/>
        <v>0</v>
      </c>
      <c r="K43" s="74">
        <f t="shared" si="2"/>
        <v>0</v>
      </c>
      <c r="L43" s="76">
        <f t="shared" si="3"/>
        <v>0</v>
      </c>
      <c r="M43" s="72"/>
      <c r="N43" s="76">
        <f t="shared" si="4"/>
        <v>0</v>
      </c>
      <c r="O43" s="72"/>
      <c r="P43" s="73"/>
    </row>
    <row r="44" spans="2:16" x14ac:dyDescent="0.2">
      <c r="B44" s="84">
        <v>5</v>
      </c>
      <c r="C44" s="72">
        <v>1</v>
      </c>
      <c r="D44" s="72">
        <v>128</v>
      </c>
      <c r="E44" s="73">
        <v>21000</v>
      </c>
      <c r="F44" s="74">
        <f t="shared" ref="F44:F58" si="8">E44*D44</f>
        <v>2688000</v>
      </c>
      <c r="G44" s="74">
        <v>15000</v>
      </c>
      <c r="H44" s="74"/>
      <c r="I44" s="74">
        <f t="shared" si="0"/>
        <v>657000</v>
      </c>
      <c r="J44" s="75">
        <f t="shared" si="1"/>
        <v>21900</v>
      </c>
      <c r="K44" s="74">
        <f t="shared" si="2"/>
        <v>18020.689655172413</v>
      </c>
      <c r="L44" s="76">
        <f t="shared" si="3"/>
        <v>134400</v>
      </c>
      <c r="M44" s="72"/>
      <c r="N44" s="76">
        <f t="shared" si="4"/>
        <v>2016000</v>
      </c>
      <c r="O44" s="72"/>
      <c r="P44" s="73">
        <v>92975</v>
      </c>
    </row>
    <row r="45" spans="2:16" x14ac:dyDescent="0.2">
      <c r="B45" s="84">
        <v>5</v>
      </c>
      <c r="C45" s="72">
        <v>2</v>
      </c>
      <c r="D45" s="72">
        <v>125</v>
      </c>
      <c r="E45" s="73">
        <v>20000</v>
      </c>
      <c r="F45" s="74">
        <f t="shared" si="8"/>
        <v>2500000</v>
      </c>
      <c r="G45" s="74">
        <v>15000</v>
      </c>
      <c r="H45" s="74"/>
      <c r="I45" s="74">
        <f t="shared" si="0"/>
        <v>610000</v>
      </c>
      <c r="J45" s="75">
        <f t="shared" si="1"/>
        <v>20333.333333333332</v>
      </c>
      <c r="K45" s="74">
        <f t="shared" si="2"/>
        <v>16724.137931034482</v>
      </c>
      <c r="L45" s="76">
        <f t="shared" si="3"/>
        <v>125000</v>
      </c>
      <c r="M45" s="72"/>
      <c r="N45" s="76">
        <f t="shared" si="4"/>
        <v>1875000</v>
      </c>
      <c r="O45" s="72"/>
      <c r="P45" s="73">
        <f>P34</f>
        <v>87335</v>
      </c>
    </row>
    <row r="46" spans="2:16" x14ac:dyDescent="0.2">
      <c r="B46" s="84">
        <v>5</v>
      </c>
      <c r="C46" s="72">
        <v>3</v>
      </c>
      <c r="D46" s="72">
        <v>125</v>
      </c>
      <c r="E46" s="73">
        <v>20000</v>
      </c>
      <c r="F46" s="74">
        <f t="shared" si="8"/>
        <v>2500000</v>
      </c>
      <c r="G46" s="74">
        <v>15000</v>
      </c>
      <c r="H46" s="74"/>
      <c r="I46" s="74">
        <f t="shared" si="0"/>
        <v>610000</v>
      </c>
      <c r="J46" s="75">
        <f t="shared" si="1"/>
        <v>20333.333333333332</v>
      </c>
      <c r="K46" s="74">
        <f t="shared" si="2"/>
        <v>16724.137931034482</v>
      </c>
      <c r="L46" s="76">
        <f t="shared" si="3"/>
        <v>125000</v>
      </c>
      <c r="M46" s="72"/>
      <c r="N46" s="76">
        <f t="shared" si="4"/>
        <v>1875000</v>
      </c>
      <c r="O46" s="72"/>
      <c r="P46" s="73">
        <f>P45</f>
        <v>87335</v>
      </c>
    </row>
    <row r="47" spans="2:16" x14ac:dyDescent="0.2">
      <c r="B47" s="84">
        <v>5</v>
      </c>
      <c r="C47" s="72">
        <v>4</v>
      </c>
      <c r="D47" s="72">
        <v>125</v>
      </c>
      <c r="E47" s="73">
        <v>20000</v>
      </c>
      <c r="F47" s="74">
        <f t="shared" si="8"/>
        <v>2500000</v>
      </c>
      <c r="G47" s="74">
        <v>15000</v>
      </c>
      <c r="H47" s="74"/>
      <c r="I47" s="74">
        <f t="shared" si="0"/>
        <v>610000</v>
      </c>
      <c r="J47" s="75">
        <f t="shared" si="1"/>
        <v>20333.333333333332</v>
      </c>
      <c r="K47" s="74">
        <f t="shared" si="2"/>
        <v>16724.137931034482</v>
      </c>
      <c r="L47" s="76">
        <f t="shared" si="3"/>
        <v>125000</v>
      </c>
      <c r="M47" s="72"/>
      <c r="N47" s="76">
        <f t="shared" si="4"/>
        <v>1875000</v>
      </c>
      <c r="O47" s="72"/>
      <c r="P47" s="73">
        <f>P46</f>
        <v>87335</v>
      </c>
    </row>
    <row r="48" spans="2:16" x14ac:dyDescent="0.2">
      <c r="B48" s="84">
        <v>5</v>
      </c>
      <c r="C48" s="72">
        <v>5</v>
      </c>
      <c r="D48" s="72">
        <v>125</v>
      </c>
      <c r="E48" s="73">
        <v>20000</v>
      </c>
      <c r="F48" s="74">
        <f t="shared" si="8"/>
        <v>2500000</v>
      </c>
      <c r="G48" s="74">
        <v>15000</v>
      </c>
      <c r="H48" s="74"/>
      <c r="I48" s="74">
        <f t="shared" si="0"/>
        <v>610000</v>
      </c>
      <c r="J48" s="75">
        <f t="shared" si="1"/>
        <v>20333.333333333332</v>
      </c>
      <c r="K48" s="74">
        <f t="shared" si="2"/>
        <v>16724.137931034482</v>
      </c>
      <c r="L48" s="76">
        <f t="shared" si="3"/>
        <v>125000</v>
      </c>
      <c r="M48" s="72"/>
      <c r="N48" s="76">
        <f t="shared" si="4"/>
        <v>1875000</v>
      </c>
      <c r="O48" s="72"/>
      <c r="P48" s="73">
        <f>P47</f>
        <v>87335</v>
      </c>
    </row>
    <row r="49" spans="2:16" x14ac:dyDescent="0.2">
      <c r="B49" s="84">
        <v>5</v>
      </c>
      <c r="C49" s="72">
        <v>6</v>
      </c>
      <c r="D49" s="72">
        <v>150</v>
      </c>
      <c r="E49" s="73">
        <v>21000</v>
      </c>
      <c r="F49" s="74">
        <f t="shared" si="8"/>
        <v>3150000</v>
      </c>
      <c r="G49" s="74">
        <v>15000</v>
      </c>
      <c r="H49" s="74"/>
      <c r="I49" s="74">
        <f t="shared" si="0"/>
        <v>772500</v>
      </c>
      <c r="J49" s="75">
        <f t="shared" si="1"/>
        <v>25750</v>
      </c>
      <c r="K49" s="74">
        <f t="shared" si="2"/>
        <v>21206.896551724138</v>
      </c>
      <c r="L49" s="76">
        <f t="shared" si="3"/>
        <v>157500</v>
      </c>
      <c r="M49" s="72"/>
      <c r="N49" s="76">
        <f t="shared" si="4"/>
        <v>2362500</v>
      </c>
      <c r="O49" s="72"/>
      <c r="P49" s="73">
        <f>P42</f>
        <v>106835</v>
      </c>
    </row>
    <row r="50" spans="2:16" hidden="1" x14ac:dyDescent="0.2">
      <c r="B50" s="84">
        <v>5</v>
      </c>
      <c r="C50" s="72">
        <v>7</v>
      </c>
      <c r="D50" s="72">
        <v>150</v>
      </c>
      <c r="E50" s="73">
        <v>21000</v>
      </c>
      <c r="F50" s="74">
        <f t="shared" si="8"/>
        <v>3150000</v>
      </c>
      <c r="G50" s="74">
        <v>15000</v>
      </c>
      <c r="H50" s="74"/>
      <c r="I50" s="74">
        <f t="shared" si="0"/>
        <v>772500</v>
      </c>
      <c r="J50" s="75">
        <f t="shared" si="1"/>
        <v>25750</v>
      </c>
      <c r="K50" s="74">
        <f t="shared" si="2"/>
        <v>21206.896551724138</v>
      </c>
      <c r="L50" s="76">
        <f t="shared" si="3"/>
        <v>157500</v>
      </c>
      <c r="M50" s="72"/>
      <c r="N50" s="76">
        <f t="shared" si="4"/>
        <v>2362500</v>
      </c>
      <c r="O50" s="72"/>
      <c r="P50" s="73">
        <f>P49</f>
        <v>106835</v>
      </c>
    </row>
    <row r="51" spans="2:16" hidden="1" x14ac:dyDescent="0.2">
      <c r="B51" s="84">
        <v>5</v>
      </c>
      <c r="C51" s="72">
        <v>8</v>
      </c>
      <c r="D51" s="72">
        <v>150</v>
      </c>
      <c r="E51" s="73">
        <v>22000</v>
      </c>
      <c r="F51" s="74">
        <f t="shared" si="8"/>
        <v>3300000</v>
      </c>
      <c r="G51" s="74">
        <v>15000</v>
      </c>
      <c r="H51" s="74"/>
      <c r="I51" s="74">
        <f t="shared" si="0"/>
        <v>810000</v>
      </c>
      <c r="J51" s="75">
        <f t="shared" si="1"/>
        <v>27000</v>
      </c>
      <c r="K51" s="74">
        <f t="shared" si="2"/>
        <v>22241.379310344826</v>
      </c>
      <c r="L51" s="76">
        <f t="shared" si="3"/>
        <v>165000</v>
      </c>
      <c r="M51" s="72"/>
      <c r="N51" s="76">
        <f t="shared" si="4"/>
        <v>2475000</v>
      </c>
      <c r="O51" s="72"/>
      <c r="P51" s="73">
        <f>P27</f>
        <v>111335</v>
      </c>
    </row>
    <row r="52" spans="2:16" hidden="1" x14ac:dyDescent="0.2">
      <c r="B52" s="84">
        <v>5</v>
      </c>
      <c r="C52" s="72">
        <v>9</v>
      </c>
      <c r="D52" s="72">
        <v>150</v>
      </c>
      <c r="E52" s="73">
        <v>21000</v>
      </c>
      <c r="F52" s="74">
        <f t="shared" si="8"/>
        <v>3150000</v>
      </c>
      <c r="G52" s="74">
        <v>15000</v>
      </c>
      <c r="H52" s="74"/>
      <c r="I52" s="74">
        <f t="shared" si="0"/>
        <v>772500</v>
      </c>
      <c r="J52" s="75">
        <f t="shared" si="1"/>
        <v>25750</v>
      </c>
      <c r="K52" s="74">
        <f t="shared" si="2"/>
        <v>21206.896551724138</v>
      </c>
      <c r="L52" s="76">
        <f t="shared" si="3"/>
        <v>157500</v>
      </c>
      <c r="M52" s="72"/>
      <c r="N52" s="76">
        <f t="shared" si="4"/>
        <v>2362500</v>
      </c>
      <c r="O52" s="72"/>
      <c r="P52" s="73">
        <f>P50</f>
        <v>106835</v>
      </c>
    </row>
    <row r="53" spans="2:16" hidden="1" x14ac:dyDescent="0.2">
      <c r="B53" s="84">
        <v>5</v>
      </c>
      <c r="C53" s="72">
        <v>10</v>
      </c>
      <c r="D53" s="72">
        <v>150</v>
      </c>
      <c r="E53" s="73">
        <v>21000</v>
      </c>
      <c r="F53" s="74">
        <f t="shared" si="8"/>
        <v>3150000</v>
      </c>
      <c r="G53" s="74">
        <v>15000</v>
      </c>
      <c r="H53" s="74"/>
      <c r="I53" s="74">
        <f t="shared" si="0"/>
        <v>772500</v>
      </c>
      <c r="J53" s="75">
        <f t="shared" si="1"/>
        <v>25750</v>
      </c>
      <c r="K53" s="74">
        <f t="shared" si="2"/>
        <v>21206.896551724138</v>
      </c>
      <c r="L53" s="76">
        <f t="shared" si="3"/>
        <v>157500</v>
      </c>
      <c r="M53" s="72"/>
      <c r="N53" s="76">
        <f t="shared" si="4"/>
        <v>2362500</v>
      </c>
      <c r="O53" s="72"/>
      <c r="P53" s="73">
        <f>P52</f>
        <v>106835</v>
      </c>
    </row>
    <row r="54" spans="2:16" x14ac:dyDescent="0.2">
      <c r="B54" s="84">
        <v>5</v>
      </c>
      <c r="C54" s="72">
        <v>11</v>
      </c>
      <c r="D54" s="72">
        <v>150</v>
      </c>
      <c r="E54" s="73">
        <v>21000</v>
      </c>
      <c r="F54" s="74">
        <f t="shared" si="8"/>
        <v>3150000</v>
      </c>
      <c r="G54" s="74">
        <v>15000</v>
      </c>
      <c r="H54" s="74"/>
      <c r="I54" s="74">
        <f t="shared" si="0"/>
        <v>772500</v>
      </c>
      <c r="J54" s="75">
        <f t="shared" si="1"/>
        <v>25750</v>
      </c>
      <c r="K54" s="74">
        <f t="shared" si="2"/>
        <v>21206.896551724138</v>
      </c>
      <c r="L54" s="76">
        <f t="shared" si="3"/>
        <v>157500</v>
      </c>
      <c r="M54" s="72"/>
      <c r="N54" s="76">
        <f t="shared" si="4"/>
        <v>2362500</v>
      </c>
      <c r="O54" s="72"/>
      <c r="P54" s="73">
        <f>P53</f>
        <v>106835</v>
      </c>
    </row>
    <row r="55" spans="2:16" x14ac:dyDescent="0.2">
      <c r="B55" s="84">
        <v>5</v>
      </c>
      <c r="C55" s="72">
        <v>12</v>
      </c>
      <c r="D55" s="72">
        <v>125</v>
      </c>
      <c r="E55" s="73">
        <v>20000</v>
      </c>
      <c r="F55" s="74">
        <f t="shared" si="8"/>
        <v>2500000</v>
      </c>
      <c r="G55" s="74">
        <v>15000</v>
      </c>
      <c r="H55" s="74"/>
      <c r="I55" s="74">
        <f t="shared" si="0"/>
        <v>610000</v>
      </c>
      <c r="J55" s="75">
        <f t="shared" si="1"/>
        <v>20333.333333333332</v>
      </c>
      <c r="K55" s="74">
        <f t="shared" si="2"/>
        <v>16724.137931034482</v>
      </c>
      <c r="L55" s="76">
        <f t="shared" si="3"/>
        <v>125000</v>
      </c>
      <c r="M55" s="72"/>
      <c r="N55" s="76">
        <f t="shared" si="4"/>
        <v>1875000</v>
      </c>
      <c r="O55" s="72"/>
      <c r="P55" s="73">
        <f>P48</f>
        <v>87335</v>
      </c>
    </row>
    <row r="56" spans="2:16" x14ac:dyDescent="0.2">
      <c r="B56" s="84">
        <v>5</v>
      </c>
      <c r="C56" s="72">
        <v>13</v>
      </c>
      <c r="D56" s="72">
        <v>125</v>
      </c>
      <c r="E56" s="73">
        <v>20000</v>
      </c>
      <c r="F56" s="74">
        <f t="shared" si="8"/>
        <v>2500000</v>
      </c>
      <c r="G56" s="74">
        <v>15000</v>
      </c>
      <c r="H56" s="74"/>
      <c r="I56" s="74">
        <f t="shared" si="0"/>
        <v>610000</v>
      </c>
      <c r="J56" s="75">
        <f t="shared" si="1"/>
        <v>20333.333333333332</v>
      </c>
      <c r="K56" s="74">
        <f t="shared" si="2"/>
        <v>16724.137931034482</v>
      </c>
      <c r="L56" s="76">
        <f t="shared" si="3"/>
        <v>125000</v>
      </c>
      <c r="M56" s="72"/>
      <c r="N56" s="76">
        <f t="shared" si="4"/>
        <v>1875000</v>
      </c>
      <c r="O56" s="72"/>
      <c r="P56" s="73">
        <f>P55</f>
        <v>87335</v>
      </c>
    </row>
    <row r="57" spans="2:16" x14ac:dyDescent="0.2">
      <c r="B57" s="84">
        <v>5</v>
      </c>
      <c r="C57" s="72">
        <v>14</v>
      </c>
      <c r="D57" s="72">
        <v>146</v>
      </c>
      <c r="E57" s="73">
        <v>20000</v>
      </c>
      <c r="F57" s="74">
        <f t="shared" si="8"/>
        <v>2920000</v>
      </c>
      <c r="G57" s="74">
        <v>15000</v>
      </c>
      <c r="H57" s="74"/>
      <c r="I57" s="74">
        <f t="shared" si="0"/>
        <v>715000</v>
      </c>
      <c r="J57" s="75">
        <f t="shared" si="1"/>
        <v>23833.333333333332</v>
      </c>
      <c r="K57" s="74">
        <f t="shared" si="2"/>
        <v>19620.689655172413</v>
      </c>
      <c r="L57" s="76">
        <f t="shared" si="3"/>
        <v>146000</v>
      </c>
      <c r="M57" s="72"/>
      <c r="N57" s="76">
        <f t="shared" si="4"/>
        <v>2190000</v>
      </c>
      <c r="O57" s="72"/>
      <c r="P57" s="73">
        <v>99935</v>
      </c>
    </row>
    <row r="58" spans="2:16" x14ac:dyDescent="0.2">
      <c r="B58" s="84">
        <v>5</v>
      </c>
      <c r="C58" s="72">
        <v>15</v>
      </c>
      <c r="D58" s="72">
        <v>150</v>
      </c>
      <c r="E58" s="73">
        <v>21000</v>
      </c>
      <c r="F58" s="74">
        <f t="shared" si="8"/>
        <v>3150000</v>
      </c>
      <c r="G58" s="74">
        <v>15000</v>
      </c>
      <c r="H58" s="74"/>
      <c r="I58" s="74">
        <f t="shared" si="0"/>
        <v>772500</v>
      </c>
      <c r="J58" s="75">
        <f t="shared" si="1"/>
        <v>25750</v>
      </c>
      <c r="K58" s="74">
        <f t="shared" si="2"/>
        <v>21206.896551724138</v>
      </c>
      <c r="L58" s="76">
        <f t="shared" si="3"/>
        <v>157500</v>
      </c>
      <c r="M58" s="72"/>
      <c r="N58" s="76">
        <f t="shared" si="4"/>
        <v>2362500</v>
      </c>
      <c r="O58" s="72"/>
      <c r="P58" s="73">
        <f>P54</f>
        <v>106835</v>
      </c>
    </row>
    <row r="59" spans="2:16" ht="60.75" hidden="1" customHeight="1" x14ac:dyDescent="0.2">
      <c r="B59" s="85"/>
      <c r="C59" s="9"/>
      <c r="D59" s="9"/>
      <c r="E59" s="8"/>
      <c r="F59" s="10"/>
      <c r="G59" s="10"/>
      <c r="I59" s="10">
        <f t="shared" si="0"/>
        <v>0</v>
      </c>
      <c r="J59" s="11">
        <f t="shared" si="1"/>
        <v>0</v>
      </c>
      <c r="K59" s="10">
        <f t="shared" si="2"/>
        <v>0</v>
      </c>
      <c r="L59" s="12">
        <f t="shared" si="3"/>
        <v>0</v>
      </c>
      <c r="M59" s="14"/>
      <c r="N59" s="13">
        <f t="shared" si="4"/>
        <v>0</v>
      </c>
      <c r="P59" s="8"/>
    </row>
    <row r="60" spans="2:16" hidden="1" x14ac:dyDescent="0.2">
      <c r="B60" s="85">
        <v>6</v>
      </c>
      <c r="C60" s="9">
        <v>1</v>
      </c>
      <c r="D60" s="9">
        <v>127</v>
      </c>
      <c r="E60" s="8">
        <v>22000</v>
      </c>
      <c r="F60" s="10">
        <f t="shared" ref="F60:F68" si="9">E60*D60</f>
        <v>2794000</v>
      </c>
      <c r="G60" s="10">
        <v>15000</v>
      </c>
      <c r="I60" s="10">
        <f t="shared" si="0"/>
        <v>683500</v>
      </c>
      <c r="J60" s="11">
        <f t="shared" si="1"/>
        <v>22783.333333333332</v>
      </c>
      <c r="K60" s="10">
        <f t="shared" si="2"/>
        <v>18751.724137931036</v>
      </c>
      <c r="L60" s="12">
        <f t="shared" si="3"/>
        <v>139700</v>
      </c>
      <c r="M60" s="14"/>
      <c r="N60" s="13">
        <f t="shared" si="4"/>
        <v>2095500</v>
      </c>
      <c r="P60" s="8">
        <v>96155</v>
      </c>
    </row>
    <row r="61" spans="2:16" hidden="1" x14ac:dyDescent="0.2">
      <c r="B61" s="85">
        <v>6</v>
      </c>
      <c r="C61" s="9">
        <v>2</v>
      </c>
      <c r="D61" s="9">
        <v>136</v>
      </c>
      <c r="E61" s="8">
        <v>21000</v>
      </c>
      <c r="F61" s="10">
        <f t="shared" si="9"/>
        <v>2856000</v>
      </c>
      <c r="G61" s="10">
        <v>15000</v>
      </c>
      <c r="I61" s="10">
        <f t="shared" si="0"/>
        <v>699000</v>
      </c>
      <c r="J61" s="11">
        <f t="shared" si="1"/>
        <v>23300</v>
      </c>
      <c r="K61" s="10">
        <f t="shared" si="2"/>
        <v>19179.310344827587</v>
      </c>
      <c r="L61" s="12">
        <f t="shared" si="3"/>
        <v>142800</v>
      </c>
      <c r="M61" s="14"/>
      <c r="N61" s="13">
        <f t="shared" si="4"/>
        <v>2142000</v>
      </c>
      <c r="P61" s="8">
        <v>98015</v>
      </c>
    </row>
    <row r="62" spans="2:16" hidden="1" x14ac:dyDescent="0.2">
      <c r="B62" s="85">
        <v>6</v>
      </c>
      <c r="C62" s="9">
        <v>3</v>
      </c>
      <c r="D62" s="9">
        <v>120</v>
      </c>
      <c r="E62" s="8">
        <f>E61</f>
        <v>21000</v>
      </c>
      <c r="F62" s="10">
        <f t="shared" si="9"/>
        <v>2520000</v>
      </c>
      <c r="G62" s="10">
        <v>15000</v>
      </c>
      <c r="I62" s="10">
        <f t="shared" si="0"/>
        <v>615000</v>
      </c>
      <c r="J62" s="11">
        <f t="shared" si="1"/>
        <v>20500</v>
      </c>
      <c r="K62" s="10">
        <f t="shared" si="2"/>
        <v>16862.068965517243</v>
      </c>
      <c r="L62" s="12">
        <f t="shared" si="3"/>
        <v>126000</v>
      </c>
      <c r="M62" s="14"/>
      <c r="N62" s="13">
        <f t="shared" si="4"/>
        <v>1890000</v>
      </c>
      <c r="P62" s="8">
        <v>87935</v>
      </c>
    </row>
    <row r="63" spans="2:16" hidden="1" x14ac:dyDescent="0.2">
      <c r="B63" s="85">
        <v>6</v>
      </c>
      <c r="C63" s="9">
        <v>4</v>
      </c>
      <c r="D63" s="9">
        <v>144</v>
      </c>
      <c r="E63" s="8">
        <f>E62</f>
        <v>21000</v>
      </c>
      <c r="F63" s="10">
        <f t="shared" si="9"/>
        <v>3024000</v>
      </c>
      <c r="G63" s="10">
        <v>15000</v>
      </c>
      <c r="I63" s="10">
        <f t="shared" si="0"/>
        <v>741000</v>
      </c>
      <c r="J63" s="11">
        <f t="shared" si="1"/>
        <v>24700</v>
      </c>
      <c r="K63" s="10">
        <f t="shared" si="2"/>
        <v>20337.931034482757</v>
      </c>
      <c r="L63" s="12">
        <f t="shared" si="3"/>
        <v>151200</v>
      </c>
      <c r="M63" s="14"/>
      <c r="N63" s="13">
        <f t="shared" si="4"/>
        <v>2268000</v>
      </c>
      <c r="P63" s="8">
        <v>103055</v>
      </c>
    </row>
    <row r="64" spans="2:16" hidden="1" x14ac:dyDescent="0.2">
      <c r="B64" s="85">
        <v>6</v>
      </c>
      <c r="C64" s="9">
        <v>5</v>
      </c>
      <c r="D64" s="9">
        <v>150</v>
      </c>
      <c r="E64" s="8">
        <v>22000</v>
      </c>
      <c r="F64" s="10">
        <f t="shared" si="9"/>
        <v>3300000</v>
      </c>
      <c r="G64" s="10">
        <v>15000</v>
      </c>
      <c r="I64" s="10">
        <f t="shared" si="0"/>
        <v>810000</v>
      </c>
      <c r="J64" s="11">
        <f t="shared" si="1"/>
        <v>27000</v>
      </c>
      <c r="K64" s="10">
        <f t="shared" si="2"/>
        <v>22241.379310344826</v>
      </c>
      <c r="L64" s="12">
        <f t="shared" si="3"/>
        <v>165000</v>
      </c>
      <c r="M64" s="14"/>
      <c r="N64" s="13">
        <f t="shared" si="4"/>
        <v>2475000</v>
      </c>
      <c r="P64" s="8">
        <f>P51</f>
        <v>111335</v>
      </c>
    </row>
    <row r="65" spans="2:16" hidden="1" x14ac:dyDescent="0.2">
      <c r="B65" s="85">
        <v>6</v>
      </c>
      <c r="C65" s="9">
        <v>6</v>
      </c>
      <c r="D65" s="9">
        <v>149</v>
      </c>
      <c r="E65" s="8">
        <v>22000</v>
      </c>
      <c r="F65" s="10">
        <f t="shared" si="9"/>
        <v>3278000</v>
      </c>
      <c r="G65" s="10">
        <v>15000</v>
      </c>
      <c r="I65" s="10">
        <f t="shared" si="0"/>
        <v>804500</v>
      </c>
      <c r="J65" s="11">
        <f t="shared" si="1"/>
        <v>26816.666666666668</v>
      </c>
      <c r="K65" s="10">
        <f t="shared" si="2"/>
        <v>22089.655172413793</v>
      </c>
      <c r="L65" s="12">
        <f t="shared" si="3"/>
        <v>163900</v>
      </c>
      <c r="M65" s="14"/>
      <c r="N65" s="13">
        <f t="shared" si="4"/>
        <v>2458500</v>
      </c>
      <c r="P65" s="8">
        <v>110675</v>
      </c>
    </row>
    <row r="66" spans="2:16" hidden="1" x14ac:dyDescent="0.2">
      <c r="B66" s="85">
        <v>6</v>
      </c>
      <c r="C66" s="9">
        <v>7</v>
      </c>
      <c r="D66" s="9">
        <v>143</v>
      </c>
      <c r="E66" s="8">
        <f>E63</f>
        <v>21000</v>
      </c>
      <c r="F66" s="10">
        <f t="shared" si="9"/>
        <v>3003000</v>
      </c>
      <c r="G66" s="10">
        <v>15000</v>
      </c>
      <c r="I66" s="10">
        <f t="shared" si="0"/>
        <v>735750</v>
      </c>
      <c r="J66" s="11">
        <f t="shared" si="1"/>
        <v>24525</v>
      </c>
      <c r="K66" s="10">
        <f t="shared" si="2"/>
        <v>20193.103448275862</v>
      </c>
      <c r="L66" s="12">
        <f t="shared" si="3"/>
        <v>150150</v>
      </c>
      <c r="M66" s="14"/>
      <c r="N66" s="13">
        <f t="shared" si="4"/>
        <v>2252250</v>
      </c>
      <c r="P66" s="8">
        <v>102425</v>
      </c>
    </row>
    <row r="67" spans="2:16" hidden="1" x14ac:dyDescent="0.2">
      <c r="B67" s="85">
        <v>6</v>
      </c>
      <c r="C67" s="9">
        <v>8</v>
      </c>
      <c r="D67" s="9">
        <v>121</v>
      </c>
      <c r="E67" s="8">
        <f>E66</f>
        <v>21000</v>
      </c>
      <c r="F67" s="10">
        <f t="shared" si="9"/>
        <v>2541000</v>
      </c>
      <c r="G67" s="10">
        <v>15000</v>
      </c>
      <c r="I67" s="10">
        <f t="shared" si="0"/>
        <v>620250</v>
      </c>
      <c r="J67" s="11">
        <f t="shared" si="1"/>
        <v>20675</v>
      </c>
      <c r="K67" s="10">
        <f t="shared" si="2"/>
        <v>17006.896551724138</v>
      </c>
      <c r="L67" s="12">
        <f t="shared" si="3"/>
        <v>127050</v>
      </c>
      <c r="M67" s="14"/>
      <c r="N67" s="13">
        <f t="shared" si="4"/>
        <v>1905750</v>
      </c>
      <c r="P67" s="8">
        <v>88565</v>
      </c>
    </row>
    <row r="68" spans="2:16" hidden="1" x14ac:dyDescent="0.2">
      <c r="B68" s="85">
        <v>6</v>
      </c>
      <c r="C68" s="9">
        <v>9</v>
      </c>
      <c r="D68" s="9">
        <v>122</v>
      </c>
      <c r="E68" s="8">
        <v>22000</v>
      </c>
      <c r="F68" s="10">
        <f t="shared" si="9"/>
        <v>2684000</v>
      </c>
      <c r="G68" s="10">
        <v>15000</v>
      </c>
      <c r="I68" s="10">
        <f t="shared" si="0"/>
        <v>656000</v>
      </c>
      <c r="J68" s="11">
        <f t="shared" si="1"/>
        <v>21866.666666666668</v>
      </c>
      <c r="K68" s="10">
        <f t="shared" si="2"/>
        <v>17993.103448275862</v>
      </c>
      <c r="L68" s="12">
        <f t="shared" si="3"/>
        <v>134200</v>
      </c>
      <c r="M68" s="14"/>
      <c r="N68" s="13">
        <f t="shared" si="4"/>
        <v>2013000</v>
      </c>
      <c r="P68" s="8">
        <v>92855</v>
      </c>
    </row>
    <row r="69" spans="2:16" hidden="1" x14ac:dyDescent="0.2">
      <c r="B69" s="85"/>
      <c r="C69" s="9"/>
      <c r="D69" s="9"/>
      <c r="E69" s="8"/>
      <c r="F69" s="10"/>
      <c r="G69" s="10"/>
      <c r="I69" s="10">
        <f t="shared" si="0"/>
        <v>0</v>
      </c>
      <c r="J69" s="11">
        <f t="shared" si="1"/>
        <v>0</v>
      </c>
      <c r="K69" s="10">
        <f t="shared" si="2"/>
        <v>0</v>
      </c>
      <c r="L69" s="12">
        <f t="shared" si="3"/>
        <v>0</v>
      </c>
      <c r="M69" s="14"/>
      <c r="N69" s="13">
        <f t="shared" si="4"/>
        <v>0</v>
      </c>
      <c r="P69" s="8"/>
    </row>
    <row r="70" spans="2:16" hidden="1" x14ac:dyDescent="0.2">
      <c r="B70" s="85">
        <v>7</v>
      </c>
      <c r="C70" s="9">
        <v>1</v>
      </c>
      <c r="D70" s="9">
        <v>128</v>
      </c>
      <c r="E70" s="8">
        <v>21000</v>
      </c>
      <c r="F70" s="10">
        <f>E70*D70</f>
        <v>2688000</v>
      </c>
      <c r="G70" s="10">
        <v>15000</v>
      </c>
      <c r="I70" s="10">
        <f t="shared" si="0"/>
        <v>657000</v>
      </c>
      <c r="J70" s="11">
        <f t="shared" si="1"/>
        <v>21900</v>
      </c>
      <c r="K70" s="10">
        <f t="shared" si="2"/>
        <v>18020.689655172413</v>
      </c>
      <c r="L70" s="12">
        <f t="shared" si="3"/>
        <v>134400</v>
      </c>
      <c r="M70" s="14"/>
      <c r="N70" s="13">
        <f t="shared" si="4"/>
        <v>2016000</v>
      </c>
      <c r="P70" s="8">
        <v>92975</v>
      </c>
    </row>
    <row r="71" spans="2:16" hidden="1" x14ac:dyDescent="0.2">
      <c r="B71" s="85">
        <v>7</v>
      </c>
      <c r="C71" s="9">
        <v>2</v>
      </c>
      <c r="D71" s="9">
        <v>134</v>
      </c>
      <c r="E71" s="8">
        <f>E70</f>
        <v>21000</v>
      </c>
      <c r="F71" s="10">
        <f>E71*D71</f>
        <v>2814000</v>
      </c>
      <c r="G71" s="10">
        <v>15000</v>
      </c>
      <c r="I71" s="10">
        <f t="shared" si="0"/>
        <v>688500</v>
      </c>
      <c r="J71" s="11">
        <f t="shared" si="1"/>
        <v>22950</v>
      </c>
      <c r="K71" s="10">
        <f t="shared" si="2"/>
        <v>18889.655172413793</v>
      </c>
      <c r="L71" s="12">
        <f t="shared" si="3"/>
        <v>140700</v>
      </c>
      <c r="M71" s="14"/>
      <c r="N71" s="13">
        <f t="shared" si="4"/>
        <v>2110500</v>
      </c>
      <c r="P71" s="8">
        <v>96755</v>
      </c>
    </row>
    <row r="72" spans="2:16" hidden="1" x14ac:dyDescent="0.2">
      <c r="B72" s="85">
        <v>7</v>
      </c>
      <c r="C72" s="9">
        <v>3</v>
      </c>
      <c r="D72" s="9">
        <v>151</v>
      </c>
      <c r="E72" s="8">
        <f>E71</f>
        <v>21000</v>
      </c>
      <c r="F72" s="10">
        <f>E72*D72</f>
        <v>3171000</v>
      </c>
      <c r="G72" s="10">
        <v>15000</v>
      </c>
      <c r="I72" s="10">
        <f t="shared" si="0"/>
        <v>777750</v>
      </c>
      <c r="J72" s="11">
        <f t="shared" si="1"/>
        <v>25925</v>
      </c>
      <c r="K72" s="10">
        <f t="shared" si="2"/>
        <v>21351.724137931036</v>
      </c>
      <c r="L72" s="12">
        <f t="shared" si="3"/>
        <v>158550</v>
      </c>
      <c r="M72" s="14"/>
      <c r="N72" s="13">
        <f t="shared" si="4"/>
        <v>2378250</v>
      </c>
      <c r="P72" s="8">
        <v>107465</v>
      </c>
    </row>
    <row r="73" spans="2:16" hidden="1" x14ac:dyDescent="0.2">
      <c r="B73" s="86"/>
      <c r="C73" s="15"/>
      <c r="D73" s="15"/>
      <c r="E73" s="21"/>
      <c r="F73" s="16"/>
      <c r="G73" s="16"/>
      <c r="I73" s="16">
        <f t="shared" ref="I73" si="10">F73*0.25-G73</f>
        <v>0</v>
      </c>
      <c r="J73" s="17">
        <f t="shared" ref="J73" si="11">I73/30</f>
        <v>0</v>
      </c>
      <c r="K73" s="16">
        <f t="shared" ref="K73" si="12">(F73*0.2-G73)/29</f>
        <v>0</v>
      </c>
      <c r="L73" s="18">
        <f t="shared" ref="L73" si="13">F73*0.05</f>
        <v>0</v>
      </c>
      <c r="M73" s="19"/>
      <c r="N73" s="20">
        <f t="shared" ref="N73" si="14">F73*0.75</f>
        <v>0</v>
      </c>
      <c r="P73" s="21"/>
    </row>
    <row r="74" spans="2:16" x14ac:dyDescent="0.2">
      <c r="B74" s="87"/>
      <c r="C74" s="14"/>
      <c r="D74" s="14"/>
      <c r="E74" s="24"/>
      <c r="F74" s="7"/>
      <c r="G74" s="7"/>
      <c r="J74" s="22"/>
      <c r="K74" s="7"/>
      <c r="L74" s="23"/>
      <c r="N74" s="23"/>
      <c r="P74" s="24"/>
    </row>
    <row r="75" spans="2:16" s="71" customFormat="1" x14ac:dyDescent="0.2">
      <c r="B75" s="88"/>
      <c r="C75" s="66"/>
      <c r="D75" s="66"/>
      <c r="E75" s="67"/>
      <c r="F75" s="68" t="s">
        <v>11</v>
      </c>
      <c r="G75" s="68"/>
      <c r="H75" s="68"/>
      <c r="I75" s="68"/>
      <c r="J75" s="69"/>
      <c r="K75" s="68"/>
      <c r="L75" s="70"/>
      <c r="N75" s="70"/>
      <c r="P75" s="67"/>
    </row>
    <row r="76" spans="2:16" x14ac:dyDescent="0.2">
      <c r="F76" s="4" t="s">
        <v>12</v>
      </c>
    </row>
    <row r="77" spans="2:16" x14ac:dyDescent="0.2">
      <c r="F77" s="4" t="s">
        <v>13</v>
      </c>
    </row>
    <row r="79" spans="2:16" x14ac:dyDescent="0.2">
      <c r="L79" s="26"/>
    </row>
    <row r="80" spans="2:16" x14ac:dyDescent="0.2">
      <c r="L80" s="26"/>
    </row>
  </sheetData>
  <autoFilter ref="F1:F92"/>
  <mergeCells count="13">
    <mergeCell ref="P4:P6"/>
    <mergeCell ref="I5:I6"/>
    <mergeCell ref="K5:L5"/>
    <mergeCell ref="C4:C6"/>
    <mergeCell ref="D4:D6"/>
    <mergeCell ref="N4:N6"/>
    <mergeCell ref="B1:M1"/>
    <mergeCell ref="B2:N2"/>
    <mergeCell ref="B4:B6"/>
    <mergeCell ref="F4:F6"/>
    <mergeCell ref="G4:G6"/>
    <mergeCell ref="H4:H6"/>
    <mergeCell ref="I4:L4"/>
  </mergeCells>
  <pageMargins left="0.7" right="0.7" top="0.75" bottom="0.75" header="0.3" footer="0.3"/>
  <pageSetup scale="7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08"/>
  <sheetViews>
    <sheetView zoomScale="80" zoomScaleNormal="80" workbookViewId="0">
      <selection activeCell="H14" sqref="H14"/>
    </sheetView>
  </sheetViews>
  <sheetFormatPr defaultRowHeight="15" x14ac:dyDescent="0.25"/>
  <cols>
    <col min="1" max="1" width="11.140625" customWidth="1"/>
    <col min="3" max="3" width="10" style="30" customWidth="1"/>
    <col min="4" max="4" width="19.28515625" style="30" customWidth="1"/>
    <col min="5" max="5" width="16.5703125" style="30" customWidth="1"/>
    <col min="7" max="7" width="9.5703125" bestFit="1" customWidth="1"/>
    <col min="8" max="8" width="16.28515625" style="30" customWidth="1"/>
    <col min="9" max="9" width="17.7109375" style="30" customWidth="1"/>
    <col min="10" max="10" width="15.42578125" customWidth="1"/>
    <col min="11" max="11" width="9.5703125" bestFit="1" customWidth="1"/>
    <col min="12" max="12" width="11.42578125" style="30" customWidth="1"/>
    <col min="13" max="13" width="15.140625" style="30" customWidth="1"/>
    <col min="14" max="14" width="11.42578125" style="30" customWidth="1"/>
    <col min="15" max="16" width="17.7109375" customWidth="1"/>
    <col min="18" max="18" width="11" style="30" customWidth="1"/>
    <col min="19" max="19" width="16.7109375" style="30" customWidth="1"/>
    <col min="20" max="20" width="32.42578125" style="30" customWidth="1"/>
    <col min="23" max="24" width="12.85546875" customWidth="1"/>
    <col min="25" max="25" width="15.42578125" customWidth="1"/>
    <col min="26" max="26" width="10.7109375" customWidth="1"/>
    <col min="28" max="30" width="11.5703125" customWidth="1"/>
    <col min="34" max="34" width="15.42578125" customWidth="1"/>
  </cols>
  <sheetData>
    <row r="2" spans="1:30" x14ac:dyDescent="0.25">
      <c r="A2" t="s">
        <v>72</v>
      </c>
      <c r="B2" t="s">
        <v>71</v>
      </c>
    </row>
    <row r="4" spans="1:30" x14ac:dyDescent="0.25">
      <c r="B4" t="s">
        <v>70</v>
      </c>
    </row>
    <row r="5" spans="1:30" x14ac:dyDescent="0.25">
      <c r="B5" s="41" t="s">
        <v>43</v>
      </c>
      <c r="C5" s="30" t="s">
        <v>42</v>
      </c>
    </row>
    <row r="6" spans="1:30" x14ac:dyDescent="0.25">
      <c r="B6">
        <v>1</v>
      </c>
      <c r="C6" s="30">
        <v>150</v>
      </c>
      <c r="D6" s="30" t="s">
        <v>38</v>
      </c>
      <c r="E6" t="s">
        <v>47</v>
      </c>
      <c r="F6" t="s">
        <v>53</v>
      </c>
    </row>
    <row r="7" spans="1:30" x14ac:dyDescent="0.25">
      <c r="B7">
        <v>2</v>
      </c>
      <c r="C7" s="30">
        <v>150</v>
      </c>
      <c r="D7" s="30" t="s">
        <v>45</v>
      </c>
      <c r="E7" t="s">
        <v>46</v>
      </c>
    </row>
    <row r="8" spans="1:30" x14ac:dyDescent="0.25">
      <c r="B8">
        <v>3</v>
      </c>
      <c r="C8" s="40">
        <v>150</v>
      </c>
      <c r="D8" s="39" t="s">
        <v>45</v>
      </c>
      <c r="E8" t="s">
        <v>46</v>
      </c>
    </row>
    <row r="9" spans="1:30" x14ac:dyDescent="0.25">
      <c r="C9" s="42">
        <f>SUM(C6:C8)</f>
        <v>450</v>
      </c>
    </row>
    <row r="10" spans="1:30" x14ac:dyDescent="0.25">
      <c r="D10" s="42"/>
      <c r="E10" s="42"/>
    </row>
    <row r="12" spans="1:30" x14ac:dyDescent="0.25">
      <c r="B12" t="s">
        <v>69</v>
      </c>
      <c r="E12"/>
    </row>
    <row r="13" spans="1:30" x14ac:dyDescent="0.25">
      <c r="B13" s="41" t="s">
        <v>43</v>
      </c>
      <c r="C13" s="30" t="s">
        <v>42</v>
      </c>
      <c r="E13"/>
      <c r="R13" s="39"/>
      <c r="S13" s="39"/>
      <c r="T13" s="39"/>
    </row>
    <row r="14" spans="1:30" x14ac:dyDescent="0.25">
      <c r="B14">
        <v>1</v>
      </c>
      <c r="C14" s="30">
        <v>150</v>
      </c>
      <c r="D14" s="30" t="s">
        <v>38</v>
      </c>
      <c r="E14" s="30" t="s">
        <v>32</v>
      </c>
      <c r="F14" t="s">
        <v>65</v>
      </c>
      <c r="R14" s="39"/>
    </row>
    <row r="15" spans="1:30" x14ac:dyDescent="0.25">
      <c r="B15">
        <v>2</v>
      </c>
      <c r="C15" s="30">
        <v>150</v>
      </c>
      <c r="D15" s="30" t="s">
        <v>38</v>
      </c>
      <c r="E15" s="30" t="s">
        <v>32</v>
      </c>
      <c r="F15" t="s">
        <v>37</v>
      </c>
      <c r="R15" s="39"/>
      <c r="S15" s="39"/>
      <c r="T15" s="39"/>
    </row>
    <row r="16" spans="1:30" x14ac:dyDescent="0.25">
      <c r="B16">
        <v>3</v>
      </c>
      <c r="C16" s="30">
        <v>125</v>
      </c>
      <c r="D16" s="30" t="s">
        <v>38</v>
      </c>
      <c r="E16" s="30" t="s">
        <v>32</v>
      </c>
      <c r="F16" t="s">
        <v>68</v>
      </c>
      <c r="R16" s="45"/>
      <c r="S16" s="45"/>
      <c r="T16" s="45"/>
      <c r="AB16" s="45"/>
      <c r="AC16" s="45"/>
      <c r="AD16" s="45"/>
    </row>
    <row r="17" spans="2:20" x14ac:dyDescent="0.25">
      <c r="B17">
        <v>4</v>
      </c>
      <c r="C17" s="30">
        <v>125</v>
      </c>
      <c r="D17" s="30" t="s">
        <v>38</v>
      </c>
      <c r="E17" s="30" t="s">
        <v>32</v>
      </c>
      <c r="F17" t="s">
        <v>67</v>
      </c>
      <c r="R17" s="39"/>
      <c r="S17" s="39"/>
      <c r="T17" s="39"/>
    </row>
    <row r="18" spans="2:20" x14ac:dyDescent="0.25">
      <c r="B18">
        <v>5</v>
      </c>
      <c r="C18" s="30">
        <v>132</v>
      </c>
      <c r="D18" s="30" t="s">
        <v>38</v>
      </c>
      <c r="E18" s="30" t="s">
        <v>32</v>
      </c>
      <c r="F18" t="s">
        <v>66</v>
      </c>
    </row>
    <row r="19" spans="2:20" x14ac:dyDescent="0.25">
      <c r="B19">
        <v>6</v>
      </c>
      <c r="C19" s="30">
        <v>150</v>
      </c>
      <c r="D19" s="30" t="s">
        <v>38</v>
      </c>
      <c r="E19" s="30" t="s">
        <v>32</v>
      </c>
      <c r="F19" t="s">
        <v>46</v>
      </c>
    </row>
    <row r="20" spans="2:20" x14ac:dyDescent="0.25">
      <c r="B20">
        <v>7</v>
      </c>
      <c r="C20" s="30">
        <v>150</v>
      </c>
      <c r="D20" s="30" t="s">
        <v>38</v>
      </c>
      <c r="E20" s="30" t="s">
        <v>32</v>
      </c>
      <c r="F20" t="s">
        <v>46</v>
      </c>
      <c r="I20" s="39"/>
    </row>
    <row r="21" spans="2:20" x14ac:dyDescent="0.25">
      <c r="B21">
        <v>8</v>
      </c>
      <c r="C21" s="30">
        <v>150</v>
      </c>
      <c r="D21" s="30" t="s">
        <v>38</v>
      </c>
      <c r="E21" s="30" t="s">
        <v>32</v>
      </c>
      <c r="F21" s="47" t="s">
        <v>46</v>
      </c>
      <c r="I21" s="46"/>
    </row>
    <row r="22" spans="2:20" x14ac:dyDescent="0.25">
      <c r="B22">
        <v>9</v>
      </c>
      <c r="C22" s="30">
        <v>150</v>
      </c>
      <c r="D22" s="30" t="s">
        <v>38</v>
      </c>
      <c r="E22" s="30" t="s">
        <v>32</v>
      </c>
      <c r="F22" t="s">
        <v>46</v>
      </c>
    </row>
    <row r="23" spans="2:20" x14ac:dyDescent="0.25">
      <c r="B23">
        <v>10</v>
      </c>
      <c r="C23" s="30">
        <v>150</v>
      </c>
      <c r="D23" s="30" t="s">
        <v>38</v>
      </c>
      <c r="E23" s="30" t="s">
        <v>32</v>
      </c>
      <c r="F23" t="s">
        <v>37</v>
      </c>
    </row>
    <row r="24" spans="2:20" x14ac:dyDescent="0.25">
      <c r="B24">
        <v>11</v>
      </c>
      <c r="C24" s="30">
        <v>150</v>
      </c>
      <c r="D24" s="30" t="s">
        <v>38</v>
      </c>
      <c r="E24" s="30" t="s">
        <v>32</v>
      </c>
      <c r="F24" t="s">
        <v>37</v>
      </c>
      <c r="H24" s="39"/>
      <c r="I24" s="39"/>
    </row>
    <row r="25" spans="2:20" x14ac:dyDescent="0.25">
      <c r="B25">
        <v>12</v>
      </c>
      <c r="C25" s="30">
        <v>150</v>
      </c>
      <c r="D25" s="30" t="s">
        <v>38</v>
      </c>
      <c r="E25" s="30" t="s">
        <v>32</v>
      </c>
      <c r="F25" t="s">
        <v>47</v>
      </c>
    </row>
    <row r="26" spans="2:20" x14ac:dyDescent="0.25">
      <c r="B26">
        <v>13</v>
      </c>
      <c r="C26" s="30">
        <v>150</v>
      </c>
      <c r="D26" s="30" t="s">
        <v>38</v>
      </c>
      <c r="E26" s="30" t="s">
        <v>32</v>
      </c>
      <c r="F26" t="s">
        <v>47</v>
      </c>
    </row>
    <row r="27" spans="2:20" x14ac:dyDescent="0.25">
      <c r="B27">
        <v>14</v>
      </c>
      <c r="C27" s="40">
        <v>150</v>
      </c>
      <c r="D27" s="30" t="s">
        <v>38</v>
      </c>
      <c r="E27" s="30" t="s">
        <v>32</v>
      </c>
      <c r="F27" t="s">
        <v>65</v>
      </c>
    </row>
    <row r="28" spans="2:20" x14ac:dyDescent="0.25">
      <c r="C28" s="46">
        <f>SUM(C14:C27)</f>
        <v>2032</v>
      </c>
    </row>
    <row r="30" spans="2:20" x14ac:dyDescent="0.25">
      <c r="B30" t="s">
        <v>64</v>
      </c>
    </row>
    <row r="31" spans="2:20" x14ac:dyDescent="0.25">
      <c r="B31" s="41" t="s">
        <v>43</v>
      </c>
      <c r="C31" s="30" t="s">
        <v>42</v>
      </c>
    </row>
    <row r="32" spans="2:20" x14ac:dyDescent="0.25">
      <c r="B32">
        <v>1</v>
      </c>
      <c r="C32" s="30">
        <v>150</v>
      </c>
      <c r="D32" s="30" t="s">
        <v>38</v>
      </c>
      <c r="E32" s="30" t="s">
        <v>32</v>
      </c>
      <c r="F32" t="s">
        <v>63</v>
      </c>
      <c r="G32" s="30"/>
    </row>
    <row r="33" spans="2:7" x14ac:dyDescent="0.25">
      <c r="B33">
        <v>2</v>
      </c>
      <c r="C33" s="30">
        <v>150</v>
      </c>
      <c r="D33" s="30" t="s">
        <v>38</v>
      </c>
      <c r="E33" s="30" t="s">
        <v>32</v>
      </c>
      <c r="F33" t="s">
        <v>63</v>
      </c>
      <c r="G33" s="30"/>
    </row>
    <row r="34" spans="2:7" x14ac:dyDescent="0.25">
      <c r="B34">
        <v>3</v>
      </c>
      <c r="C34" s="30">
        <v>150</v>
      </c>
      <c r="D34" s="30" t="s">
        <v>38</v>
      </c>
      <c r="E34" s="30" t="s">
        <v>32</v>
      </c>
      <c r="F34" t="s">
        <v>62</v>
      </c>
      <c r="G34" s="30" t="s">
        <v>60</v>
      </c>
    </row>
    <row r="35" spans="2:7" x14ac:dyDescent="0.25">
      <c r="B35">
        <v>4</v>
      </c>
      <c r="C35" s="30">
        <v>150</v>
      </c>
      <c r="D35" s="30" t="s">
        <v>38</v>
      </c>
      <c r="E35" s="30" t="s">
        <v>32</v>
      </c>
      <c r="F35" t="s">
        <v>61</v>
      </c>
      <c r="G35" s="30" t="s">
        <v>60</v>
      </c>
    </row>
    <row r="36" spans="2:7" x14ac:dyDescent="0.25">
      <c r="B36">
        <v>5</v>
      </c>
      <c r="C36" s="30">
        <v>150</v>
      </c>
      <c r="D36" s="30" t="s">
        <v>38</v>
      </c>
      <c r="E36" s="30" t="s">
        <v>32</v>
      </c>
      <c r="F36" t="s">
        <v>59</v>
      </c>
      <c r="G36" s="30"/>
    </row>
    <row r="37" spans="2:7" x14ac:dyDescent="0.25">
      <c r="B37">
        <v>6</v>
      </c>
      <c r="C37" s="30">
        <v>125</v>
      </c>
      <c r="D37" s="30" t="s">
        <v>38</v>
      </c>
      <c r="E37" s="30" t="s">
        <v>32</v>
      </c>
      <c r="F37" t="s">
        <v>57</v>
      </c>
      <c r="G37" s="30"/>
    </row>
    <row r="38" spans="2:7" x14ac:dyDescent="0.25">
      <c r="B38">
        <v>7</v>
      </c>
      <c r="C38" s="30">
        <v>125</v>
      </c>
      <c r="D38" s="30" t="s">
        <v>34</v>
      </c>
      <c r="E38" s="30" t="s">
        <v>32</v>
      </c>
      <c r="F38" t="s">
        <v>57</v>
      </c>
      <c r="G38" s="30"/>
    </row>
    <row r="39" spans="2:7" x14ac:dyDescent="0.25">
      <c r="B39">
        <v>8</v>
      </c>
      <c r="C39" s="30">
        <v>125</v>
      </c>
      <c r="D39" s="30" t="s">
        <v>34</v>
      </c>
      <c r="E39" s="30" t="s">
        <v>32</v>
      </c>
      <c r="F39" t="s">
        <v>57</v>
      </c>
      <c r="G39" s="30"/>
    </row>
    <row r="40" spans="2:7" x14ac:dyDescent="0.25">
      <c r="B40">
        <v>9</v>
      </c>
      <c r="C40" s="30">
        <v>126</v>
      </c>
      <c r="D40" s="30" t="s">
        <v>34</v>
      </c>
      <c r="E40" s="30" t="s">
        <v>32</v>
      </c>
      <c r="F40" t="s">
        <v>58</v>
      </c>
      <c r="G40" s="30"/>
    </row>
    <row r="41" spans="2:7" x14ac:dyDescent="0.25">
      <c r="B41">
        <v>10</v>
      </c>
      <c r="C41" s="40">
        <v>130</v>
      </c>
      <c r="D41" s="30" t="s">
        <v>34</v>
      </c>
      <c r="E41" s="30" t="s">
        <v>32</v>
      </c>
      <c r="F41" t="s">
        <v>57</v>
      </c>
      <c r="G41" s="30"/>
    </row>
    <row r="42" spans="2:7" x14ac:dyDescent="0.25">
      <c r="C42" s="42">
        <f>SUM(C32:C41)</f>
        <v>1381</v>
      </c>
      <c r="D42" s="45"/>
      <c r="E42" s="45"/>
    </row>
    <row r="44" spans="2:7" x14ac:dyDescent="0.25">
      <c r="B44" t="s">
        <v>56</v>
      </c>
    </row>
    <row r="45" spans="2:7" x14ac:dyDescent="0.25">
      <c r="B45" s="41" t="s">
        <v>43</v>
      </c>
      <c r="C45" s="30" t="s">
        <v>42</v>
      </c>
    </row>
    <row r="46" spans="2:7" x14ac:dyDescent="0.25">
      <c r="B46">
        <v>1</v>
      </c>
      <c r="C46" s="30">
        <v>150</v>
      </c>
      <c r="D46" s="30" t="s">
        <v>55</v>
      </c>
      <c r="E46" s="30" t="s">
        <v>54</v>
      </c>
      <c r="F46" s="30" t="s">
        <v>47</v>
      </c>
    </row>
    <row r="47" spans="2:7" x14ac:dyDescent="0.25">
      <c r="B47">
        <v>2</v>
      </c>
      <c r="C47" s="30">
        <v>150</v>
      </c>
      <c r="D47" s="30" t="s">
        <v>55</v>
      </c>
      <c r="E47" s="30" t="s">
        <v>54</v>
      </c>
      <c r="F47" s="30" t="s">
        <v>47</v>
      </c>
    </row>
    <row r="48" spans="2:7" x14ac:dyDescent="0.25">
      <c r="B48">
        <v>3</v>
      </c>
      <c r="C48" s="30">
        <v>150</v>
      </c>
      <c r="D48" s="30" t="s">
        <v>55</v>
      </c>
      <c r="E48" s="30" t="s">
        <v>54</v>
      </c>
      <c r="F48" s="30" t="s">
        <v>47</v>
      </c>
    </row>
    <row r="49" spans="2:7" x14ac:dyDescent="0.25">
      <c r="B49">
        <v>4</v>
      </c>
      <c r="C49" s="30">
        <v>150</v>
      </c>
      <c r="D49" s="30" t="s">
        <v>55</v>
      </c>
      <c r="E49" s="30" t="s">
        <v>54</v>
      </c>
      <c r="F49" s="30" t="s">
        <v>47</v>
      </c>
    </row>
    <row r="50" spans="2:7" x14ac:dyDescent="0.25">
      <c r="B50">
        <v>5</v>
      </c>
      <c r="C50" s="40">
        <v>150</v>
      </c>
      <c r="D50" s="30" t="s">
        <v>55</v>
      </c>
      <c r="E50" s="30" t="s">
        <v>54</v>
      </c>
      <c r="F50" s="30" t="s">
        <v>33</v>
      </c>
      <c r="G50" s="30" t="s">
        <v>53</v>
      </c>
    </row>
    <row r="51" spans="2:7" x14ac:dyDescent="0.25">
      <c r="C51" s="42">
        <f>SUM(C46:C50)</f>
        <v>750</v>
      </c>
    </row>
    <row r="52" spans="2:7" x14ac:dyDescent="0.25">
      <c r="C52" s="42"/>
    </row>
    <row r="53" spans="2:7" x14ac:dyDescent="0.25">
      <c r="B53" t="s">
        <v>52</v>
      </c>
    </row>
    <row r="54" spans="2:7" x14ac:dyDescent="0.25">
      <c r="B54" s="41" t="s">
        <v>43</v>
      </c>
      <c r="C54" s="30" t="s">
        <v>42</v>
      </c>
    </row>
    <row r="55" spans="2:7" x14ac:dyDescent="0.25">
      <c r="B55">
        <v>1</v>
      </c>
      <c r="C55" s="30">
        <v>128</v>
      </c>
      <c r="D55" s="30" t="s">
        <v>51</v>
      </c>
      <c r="E55" t="s">
        <v>50</v>
      </c>
    </row>
    <row r="56" spans="2:7" x14ac:dyDescent="0.25">
      <c r="B56">
        <v>2</v>
      </c>
      <c r="C56" s="30">
        <v>125</v>
      </c>
      <c r="D56" s="30" t="s">
        <v>34</v>
      </c>
      <c r="E56" t="s">
        <v>49</v>
      </c>
    </row>
    <row r="57" spans="2:7" x14ac:dyDescent="0.25">
      <c r="B57">
        <v>3</v>
      </c>
      <c r="C57" s="30">
        <v>125</v>
      </c>
      <c r="D57" s="30" t="s">
        <v>34</v>
      </c>
      <c r="E57" t="s">
        <v>49</v>
      </c>
    </row>
    <row r="58" spans="2:7" x14ac:dyDescent="0.25">
      <c r="B58">
        <v>4</v>
      </c>
      <c r="C58" s="30">
        <v>125</v>
      </c>
      <c r="D58" s="30" t="s">
        <v>34</v>
      </c>
      <c r="E58" t="s">
        <v>48</v>
      </c>
    </row>
    <row r="59" spans="2:7" x14ac:dyDescent="0.25">
      <c r="B59">
        <v>5</v>
      </c>
      <c r="C59" s="30">
        <v>125</v>
      </c>
      <c r="D59" s="30" t="s">
        <v>34</v>
      </c>
      <c r="E59" t="s">
        <v>40</v>
      </c>
    </row>
    <row r="60" spans="2:7" x14ac:dyDescent="0.25">
      <c r="B60">
        <v>6</v>
      </c>
      <c r="C60" s="30">
        <v>150</v>
      </c>
      <c r="D60" s="30" t="s">
        <v>38</v>
      </c>
      <c r="E60" t="s">
        <v>39</v>
      </c>
    </row>
    <row r="61" spans="2:7" x14ac:dyDescent="0.25">
      <c r="B61">
        <v>7</v>
      </c>
      <c r="C61" s="30">
        <v>150</v>
      </c>
      <c r="D61" s="30" t="s">
        <v>38</v>
      </c>
      <c r="E61" s="44">
        <v>0</v>
      </c>
    </row>
    <row r="62" spans="2:7" x14ac:dyDescent="0.25">
      <c r="B62">
        <v>8</v>
      </c>
      <c r="C62" s="30">
        <v>150</v>
      </c>
      <c r="D62" s="30" t="s">
        <v>38</v>
      </c>
      <c r="E62" s="44">
        <v>0</v>
      </c>
    </row>
    <row r="63" spans="2:7" x14ac:dyDescent="0.25">
      <c r="B63">
        <v>9</v>
      </c>
      <c r="C63" s="30">
        <v>150</v>
      </c>
      <c r="D63" s="30" t="s">
        <v>38</v>
      </c>
      <c r="E63" s="44">
        <v>0</v>
      </c>
    </row>
    <row r="64" spans="2:7" x14ac:dyDescent="0.25">
      <c r="B64">
        <v>10</v>
      </c>
      <c r="C64" s="30">
        <v>150</v>
      </c>
      <c r="D64" s="30" t="s">
        <v>38</v>
      </c>
      <c r="E64" s="44">
        <v>0</v>
      </c>
    </row>
    <row r="65" spans="2:5" x14ac:dyDescent="0.25">
      <c r="B65">
        <v>11</v>
      </c>
      <c r="C65" s="39">
        <v>150</v>
      </c>
      <c r="D65" s="39" t="s">
        <v>38</v>
      </c>
      <c r="E65" t="s">
        <v>47</v>
      </c>
    </row>
    <row r="66" spans="2:5" x14ac:dyDescent="0.25">
      <c r="B66">
        <v>12</v>
      </c>
      <c r="C66" s="43">
        <v>125</v>
      </c>
      <c r="D66" s="43" t="s">
        <v>45</v>
      </c>
      <c r="E66" t="s">
        <v>37</v>
      </c>
    </row>
    <row r="67" spans="2:5" x14ac:dyDescent="0.25">
      <c r="B67">
        <v>13</v>
      </c>
      <c r="C67" s="30">
        <v>125</v>
      </c>
      <c r="D67" s="30" t="s">
        <v>45</v>
      </c>
      <c r="E67" t="s">
        <v>46</v>
      </c>
    </row>
    <row r="68" spans="2:5" x14ac:dyDescent="0.25">
      <c r="B68">
        <v>14</v>
      </c>
      <c r="C68" s="30">
        <v>146</v>
      </c>
      <c r="D68" s="30" t="s">
        <v>45</v>
      </c>
      <c r="E68" t="s">
        <v>46</v>
      </c>
    </row>
    <row r="69" spans="2:5" x14ac:dyDescent="0.25">
      <c r="B69">
        <v>15</v>
      </c>
      <c r="C69" s="40">
        <v>150</v>
      </c>
      <c r="D69" s="39" t="s">
        <v>45</v>
      </c>
      <c r="E69" t="s">
        <v>31</v>
      </c>
    </row>
    <row r="70" spans="2:5" x14ac:dyDescent="0.25">
      <c r="C70" s="42">
        <f>SUM(C55:C69)</f>
        <v>2074</v>
      </c>
    </row>
    <row r="72" spans="2:5" x14ac:dyDescent="0.25">
      <c r="B72" t="s">
        <v>44</v>
      </c>
    </row>
    <row r="73" spans="2:5" x14ac:dyDescent="0.25">
      <c r="B73" s="41" t="s">
        <v>43</v>
      </c>
      <c r="C73" s="30" t="s">
        <v>42</v>
      </c>
    </row>
    <row r="74" spans="2:5" x14ac:dyDescent="0.25">
      <c r="B74">
        <v>1</v>
      </c>
      <c r="C74" s="30">
        <v>127</v>
      </c>
      <c r="D74" s="30" t="s">
        <v>38</v>
      </c>
      <c r="E74" s="30" t="s">
        <v>41</v>
      </c>
    </row>
    <row r="75" spans="2:5" x14ac:dyDescent="0.25">
      <c r="B75">
        <v>2</v>
      </c>
      <c r="C75" s="30">
        <v>136</v>
      </c>
      <c r="D75" s="30" t="s">
        <v>38</v>
      </c>
      <c r="E75" s="30" t="s">
        <v>40</v>
      </c>
    </row>
    <row r="76" spans="2:5" x14ac:dyDescent="0.25">
      <c r="B76">
        <v>3</v>
      </c>
      <c r="C76" s="30">
        <v>120</v>
      </c>
      <c r="D76" s="30" t="s">
        <v>38</v>
      </c>
      <c r="E76" s="30" t="s">
        <v>40</v>
      </c>
    </row>
    <row r="77" spans="2:5" x14ac:dyDescent="0.25">
      <c r="B77">
        <v>4</v>
      </c>
      <c r="C77" s="30">
        <v>144</v>
      </c>
      <c r="D77" s="30" t="s">
        <v>38</v>
      </c>
      <c r="E77" s="30" t="s">
        <v>40</v>
      </c>
    </row>
    <row r="78" spans="2:5" x14ac:dyDescent="0.25">
      <c r="B78">
        <v>5</v>
      </c>
      <c r="C78" s="30">
        <v>150</v>
      </c>
      <c r="D78" s="30" t="s">
        <v>38</v>
      </c>
      <c r="E78" s="30" t="s">
        <v>39</v>
      </c>
    </row>
    <row r="79" spans="2:5" x14ac:dyDescent="0.25">
      <c r="B79">
        <v>6</v>
      </c>
      <c r="C79" s="39">
        <v>149</v>
      </c>
      <c r="D79" s="39" t="s">
        <v>38</v>
      </c>
      <c r="E79" s="30" t="s">
        <v>37</v>
      </c>
    </row>
    <row r="80" spans="2:5" x14ac:dyDescent="0.25">
      <c r="B80">
        <v>7</v>
      </c>
      <c r="C80" s="30">
        <v>143</v>
      </c>
      <c r="D80" s="30" t="s">
        <v>38</v>
      </c>
      <c r="E80" s="30" t="s">
        <v>37</v>
      </c>
    </row>
    <row r="81" spans="2:17" x14ac:dyDescent="0.25">
      <c r="B81">
        <v>8</v>
      </c>
      <c r="C81" s="30">
        <v>121</v>
      </c>
      <c r="D81" s="30" t="s">
        <v>38</v>
      </c>
      <c r="E81" s="30" t="s">
        <v>37</v>
      </c>
    </row>
    <row r="82" spans="2:17" x14ac:dyDescent="0.25">
      <c r="B82">
        <v>9</v>
      </c>
      <c r="C82" s="40">
        <v>122</v>
      </c>
      <c r="D82" s="39" t="s">
        <v>38</v>
      </c>
      <c r="E82" s="30" t="s">
        <v>37</v>
      </c>
    </row>
    <row r="83" spans="2:17" x14ac:dyDescent="0.25">
      <c r="C83" s="30">
        <f>SUM(C74:C82)</f>
        <v>1212</v>
      </c>
    </row>
    <row r="85" spans="2:17" x14ac:dyDescent="0.25">
      <c r="B85" t="s">
        <v>36</v>
      </c>
      <c r="C85"/>
      <c r="D85"/>
      <c r="E85"/>
    </row>
    <row r="86" spans="2:17" x14ac:dyDescent="0.25">
      <c r="B86">
        <v>1</v>
      </c>
      <c r="C86">
        <v>128</v>
      </c>
      <c r="D86" t="s">
        <v>34</v>
      </c>
      <c r="E86" t="s">
        <v>35</v>
      </c>
    </row>
    <row r="87" spans="2:17" x14ac:dyDescent="0.25">
      <c r="B87">
        <v>2</v>
      </c>
      <c r="C87">
        <v>134</v>
      </c>
      <c r="D87" t="s">
        <v>34</v>
      </c>
      <c r="E87" t="s">
        <v>33</v>
      </c>
    </row>
    <row r="88" spans="2:17" x14ac:dyDescent="0.25">
      <c r="B88">
        <v>3</v>
      </c>
      <c r="C88" s="38">
        <v>151</v>
      </c>
      <c r="D88" t="s">
        <v>32</v>
      </c>
      <c r="E88" t="s">
        <v>31</v>
      </c>
    </row>
    <row r="89" spans="2:17" x14ac:dyDescent="0.25">
      <c r="C89">
        <f>SUM(C86:C88)</f>
        <v>413</v>
      </c>
      <c r="D89"/>
      <c r="E89"/>
    </row>
    <row r="94" spans="2:17" x14ac:dyDescent="0.25">
      <c r="B94" t="s">
        <v>30</v>
      </c>
      <c r="H94" s="30">
        <f>+B8+B27+B41+B50+B69+B82+B88</f>
        <v>59</v>
      </c>
      <c r="J94" t="s">
        <v>29</v>
      </c>
      <c r="Q94" s="34"/>
    </row>
    <row r="95" spans="2:17" x14ac:dyDescent="0.25">
      <c r="B95" t="s">
        <v>28</v>
      </c>
      <c r="H95" s="30">
        <v>11829.3</v>
      </c>
      <c r="J95" t="s">
        <v>23</v>
      </c>
      <c r="K95" s="36"/>
      <c r="O95" s="36"/>
      <c r="P95" s="36"/>
    </row>
    <row r="96" spans="2:17" x14ac:dyDescent="0.25">
      <c r="B96" t="s">
        <v>27</v>
      </c>
      <c r="H96" s="30">
        <f>+H94/H95*10000</f>
        <v>49.876154971131008</v>
      </c>
      <c r="J96" t="s">
        <v>26</v>
      </c>
      <c r="K96" s="36"/>
      <c r="O96" s="36"/>
      <c r="P96" s="36"/>
    </row>
    <row r="97" spans="2:16" x14ac:dyDescent="0.25">
      <c r="K97" s="36"/>
      <c r="O97" s="36"/>
      <c r="P97" s="36"/>
    </row>
    <row r="98" spans="2:16" x14ac:dyDescent="0.25">
      <c r="K98" s="36"/>
    </row>
    <row r="99" spans="2:16" x14ac:dyDescent="0.25">
      <c r="B99" t="s">
        <v>25</v>
      </c>
      <c r="H99" s="30">
        <f>+C9+C28+C42+C51+C70+C83+C89</f>
        <v>8312</v>
      </c>
      <c r="J99" t="s">
        <v>23</v>
      </c>
      <c r="K99" s="36">
        <f>H99/H95</f>
        <v>0.70266203410176431</v>
      </c>
      <c r="M99" s="37"/>
      <c r="O99" s="36"/>
      <c r="P99" s="36"/>
    </row>
    <row r="100" spans="2:16" x14ac:dyDescent="0.25">
      <c r="B100" t="s">
        <v>24</v>
      </c>
      <c r="H100" s="30">
        <f>+H95-H99</f>
        <v>3517.2999999999993</v>
      </c>
      <c r="J100" t="s">
        <v>23</v>
      </c>
      <c r="K100" s="36">
        <f>+H100/H95</f>
        <v>0.29733796589823569</v>
      </c>
    </row>
    <row r="101" spans="2:16" x14ac:dyDescent="0.25">
      <c r="J101" s="30"/>
      <c r="K101" s="36">
        <f>SUM(K95:K100)</f>
        <v>1</v>
      </c>
    </row>
    <row r="103" spans="2:16" x14ac:dyDescent="0.25">
      <c r="J103" s="34"/>
    </row>
    <row r="104" spans="2:16" x14ac:dyDescent="0.25">
      <c r="J104" s="34"/>
    </row>
    <row r="106" spans="2:16" x14ac:dyDescent="0.25">
      <c r="B106" s="35" t="s">
        <v>22</v>
      </c>
      <c r="C106" s="31"/>
      <c r="D106" s="31"/>
      <c r="E106" s="31"/>
      <c r="F106" s="32"/>
      <c r="G106" s="32"/>
      <c r="H106" s="31"/>
      <c r="I106" s="31"/>
    </row>
    <row r="107" spans="2:16" x14ac:dyDescent="0.25">
      <c r="B107" s="32"/>
      <c r="C107" s="31" t="s">
        <v>21</v>
      </c>
      <c r="D107" s="33" t="s">
        <v>20</v>
      </c>
      <c r="E107" s="31"/>
      <c r="F107" s="32"/>
      <c r="G107" s="32"/>
      <c r="H107" s="31"/>
      <c r="I107" s="31"/>
      <c r="J107" s="34"/>
    </row>
    <row r="108" spans="2:16" x14ac:dyDescent="0.25">
      <c r="B108" s="32"/>
      <c r="C108" s="31" t="s">
        <v>19</v>
      </c>
      <c r="D108" s="33" t="s">
        <v>18</v>
      </c>
      <c r="E108" s="31"/>
      <c r="F108" s="32"/>
      <c r="G108" s="32"/>
      <c r="H108" s="31"/>
      <c r="I108" s="31"/>
    </row>
  </sheetData>
  <hyperlinks>
    <hyperlink ref="C28" r:id="rId1" display="=@sum(F5:F23)"/>
  </hyperlinks>
  <pageMargins left="0.7" right="0.7" top="0.75" bottom="0.75" header="0.3" footer="0.3"/>
  <pageSetup scale="43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I22" sqref="I22"/>
    </sheetView>
  </sheetViews>
  <sheetFormatPr defaultRowHeight="15" x14ac:dyDescent="0.25"/>
  <cols>
    <col min="1" max="3" width="9.140625" style="65"/>
    <col min="4" max="4" width="15.85546875" style="65" bestFit="1" customWidth="1"/>
    <col min="5" max="5" width="10.140625" style="65" bestFit="1" customWidth="1"/>
    <col min="6" max="6" width="20.28515625" style="65" bestFit="1" customWidth="1"/>
    <col min="7" max="8" width="9.140625" style="65"/>
    <col min="9" max="9" width="10.28515625" style="65" bestFit="1" customWidth="1"/>
    <col min="10" max="16384" width="9.140625" style="65"/>
  </cols>
  <sheetData>
    <row r="1" spans="1:16" s="3" customFormat="1" ht="12" x14ac:dyDescent="0.2">
      <c r="E1" s="4"/>
      <c r="L1" s="26"/>
    </row>
    <row r="2" spans="1:16" s="3" customFormat="1" ht="12.75" x14ac:dyDescent="0.2">
      <c r="A2" s="48"/>
      <c r="B2" s="49" t="s">
        <v>73</v>
      </c>
      <c r="C2" s="48"/>
      <c r="D2" s="48"/>
      <c r="E2" s="48"/>
      <c r="F2" s="50"/>
      <c r="G2" s="48"/>
      <c r="H2" s="51"/>
      <c r="I2" s="52"/>
      <c r="J2" s="48"/>
      <c r="K2" s="2"/>
      <c r="P2" s="4"/>
    </row>
    <row r="3" spans="1:16" s="3" customFormat="1" ht="12.75" x14ac:dyDescent="0.2">
      <c r="A3" s="53"/>
      <c r="B3" s="111" t="s">
        <v>74</v>
      </c>
      <c r="C3" s="112"/>
      <c r="D3" s="54" t="s">
        <v>75</v>
      </c>
      <c r="E3" s="54" t="s">
        <v>76</v>
      </c>
      <c r="F3" s="55" t="s">
        <v>77</v>
      </c>
      <c r="G3" s="53"/>
      <c r="H3" s="56" t="s">
        <v>78</v>
      </c>
      <c r="I3" s="57">
        <f>Sheet1!F12</f>
        <v>3300000</v>
      </c>
      <c r="J3" s="53"/>
      <c r="K3" s="2"/>
      <c r="P3" s="4"/>
    </row>
    <row r="4" spans="1:16" s="3" customFormat="1" ht="12.75" x14ac:dyDescent="0.2">
      <c r="A4" s="48"/>
      <c r="B4" s="58" t="s">
        <v>79</v>
      </c>
      <c r="C4" s="58" t="s">
        <v>80</v>
      </c>
      <c r="D4" s="58" t="s">
        <v>81</v>
      </c>
      <c r="E4" s="58" t="s">
        <v>82</v>
      </c>
      <c r="F4" s="59" t="s">
        <v>83</v>
      </c>
      <c r="G4" s="48"/>
      <c r="H4" s="56"/>
      <c r="I4" s="57">
        <f>I3*0.015</f>
        <v>49500</v>
      </c>
      <c r="J4" s="48"/>
      <c r="K4" s="2"/>
      <c r="P4" s="4"/>
    </row>
    <row r="5" spans="1:16" s="3" customFormat="1" ht="12.75" x14ac:dyDescent="0.2">
      <c r="A5" s="48"/>
      <c r="B5" s="58" t="s">
        <v>84</v>
      </c>
      <c r="C5" s="58" t="s">
        <v>85</v>
      </c>
      <c r="D5" s="58" t="s">
        <v>81</v>
      </c>
      <c r="E5" s="58" t="s">
        <v>86</v>
      </c>
      <c r="F5" s="59">
        <v>115</v>
      </c>
      <c r="G5" s="48"/>
      <c r="H5" s="56"/>
      <c r="I5" s="57">
        <f>F5</f>
        <v>115</v>
      </c>
      <c r="J5" s="48"/>
      <c r="K5" s="2"/>
      <c r="P5" s="4"/>
    </row>
    <row r="6" spans="1:16" s="3" customFormat="1" ht="12.75" x14ac:dyDescent="0.2">
      <c r="A6" s="48"/>
      <c r="B6" s="58" t="s">
        <v>87</v>
      </c>
      <c r="C6" s="58" t="s">
        <v>88</v>
      </c>
      <c r="D6" s="58" t="s">
        <v>89</v>
      </c>
      <c r="E6" s="58" t="str">
        <f>E4</f>
        <v>Fixed %</v>
      </c>
      <c r="F6" s="59" t="s">
        <v>90</v>
      </c>
      <c r="G6" s="48"/>
      <c r="H6" s="56"/>
      <c r="I6" s="57">
        <f>I3*0.005</f>
        <v>16500</v>
      </c>
      <c r="J6" s="48"/>
      <c r="K6" s="2"/>
      <c r="P6" s="4"/>
    </row>
    <row r="7" spans="1:16" s="3" customFormat="1" ht="12.75" x14ac:dyDescent="0.2">
      <c r="A7" s="48"/>
      <c r="B7" s="58" t="s">
        <v>91</v>
      </c>
      <c r="C7" s="58" t="s">
        <v>92</v>
      </c>
      <c r="D7" s="58" t="s">
        <v>93</v>
      </c>
      <c r="E7" s="58" t="str">
        <f>E5</f>
        <v>Fixed Amt.</v>
      </c>
      <c r="F7" s="59">
        <v>12000</v>
      </c>
      <c r="G7" s="48"/>
      <c r="H7" s="56"/>
      <c r="I7" s="57">
        <f>F7</f>
        <v>12000</v>
      </c>
      <c r="J7" s="48"/>
      <c r="K7" s="2"/>
      <c r="P7" s="4"/>
    </row>
    <row r="8" spans="1:16" s="3" customFormat="1" ht="12.75" x14ac:dyDescent="0.2">
      <c r="A8" s="48"/>
      <c r="B8" s="58" t="s">
        <v>94</v>
      </c>
      <c r="C8" s="58" t="s">
        <v>80</v>
      </c>
      <c r="D8" s="58" t="s">
        <v>93</v>
      </c>
      <c r="E8" s="58" t="str">
        <f>E7</f>
        <v>Fixed Amt.</v>
      </c>
      <c r="F8" s="59">
        <v>20</v>
      </c>
      <c r="G8" s="48"/>
      <c r="H8" s="56"/>
      <c r="I8" s="57">
        <f>F8</f>
        <v>20</v>
      </c>
      <c r="J8" s="48"/>
      <c r="K8" s="2"/>
      <c r="P8" s="4"/>
    </row>
    <row r="9" spans="1:16" s="3" customFormat="1" ht="12.75" x14ac:dyDescent="0.2">
      <c r="A9" s="48"/>
      <c r="B9" s="58" t="s">
        <v>95</v>
      </c>
      <c r="C9" s="58" t="s">
        <v>96</v>
      </c>
      <c r="D9" s="58" t="s">
        <v>89</v>
      </c>
      <c r="E9" s="58" t="s">
        <v>86</v>
      </c>
      <c r="F9" s="59">
        <v>200</v>
      </c>
      <c r="G9" s="48"/>
      <c r="H9" s="56"/>
      <c r="I9" s="57">
        <f>F9</f>
        <v>200</v>
      </c>
      <c r="J9" s="48"/>
      <c r="K9" s="2"/>
      <c r="P9" s="4"/>
    </row>
    <row r="10" spans="1:16" s="3" customFormat="1" ht="12.75" x14ac:dyDescent="0.2">
      <c r="A10" s="48"/>
      <c r="B10" s="58" t="s">
        <v>97</v>
      </c>
      <c r="C10" s="58" t="s">
        <v>98</v>
      </c>
      <c r="D10" s="58"/>
      <c r="E10" s="58"/>
      <c r="F10" s="60" t="s">
        <v>99</v>
      </c>
      <c r="G10" s="48"/>
      <c r="H10" s="61"/>
      <c r="I10" s="62">
        <f>I3*0.01</f>
        <v>33000</v>
      </c>
      <c r="J10" s="48"/>
      <c r="K10" s="2"/>
      <c r="P10" s="4"/>
    </row>
    <row r="11" spans="1:16" s="3" customFormat="1" ht="12.75" x14ac:dyDescent="0.2">
      <c r="A11" s="49"/>
      <c r="B11" s="48"/>
      <c r="C11" s="48"/>
      <c r="D11" s="48"/>
      <c r="E11" s="48"/>
      <c r="F11" s="50"/>
      <c r="G11" s="49"/>
      <c r="H11" s="56"/>
      <c r="I11" s="63">
        <f>SUM(I4:I10)</f>
        <v>111335</v>
      </c>
      <c r="J11" s="64">
        <f>I11/I3</f>
        <v>3.3737878787878789E-2</v>
      </c>
      <c r="K11" s="2"/>
      <c r="P11" s="4"/>
    </row>
    <row r="12" spans="1:16" s="3" customFormat="1" ht="12.75" x14ac:dyDescent="0.2">
      <c r="A12" s="48"/>
      <c r="B12" s="49" t="s">
        <v>100</v>
      </c>
      <c r="C12" s="48"/>
      <c r="D12" s="48"/>
      <c r="E12" s="48"/>
      <c r="F12" s="50"/>
      <c r="G12" s="48"/>
      <c r="H12" s="51"/>
      <c r="I12" s="52"/>
      <c r="J12" s="48"/>
      <c r="K12" s="2"/>
      <c r="P12" s="4"/>
    </row>
    <row r="13" spans="1:16" s="3" customFormat="1" ht="12" x14ac:dyDescent="0.2">
      <c r="E13" s="4"/>
      <c r="F13" s="4"/>
      <c r="G13" s="2"/>
      <c r="H13" s="7"/>
      <c r="I13" s="7"/>
      <c r="J13" s="25"/>
      <c r="K13" s="2"/>
      <c r="P13" s="4"/>
    </row>
    <row r="14" spans="1:16" s="3" customFormat="1" ht="12" x14ac:dyDescent="0.2">
      <c r="E14" s="4"/>
      <c r="F14" s="4"/>
      <c r="G14" s="2"/>
      <c r="H14" s="7"/>
      <c r="I14" s="7"/>
      <c r="J14" s="25"/>
      <c r="K14" s="2"/>
      <c r="P14" s="4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Maricar</cp:lastModifiedBy>
  <cp:lastPrinted>2013-06-21T08:30:31Z</cp:lastPrinted>
  <dcterms:created xsi:type="dcterms:W3CDTF">2013-06-21T05:23:15Z</dcterms:created>
  <dcterms:modified xsi:type="dcterms:W3CDTF">2013-06-22T00:51:16Z</dcterms:modified>
</cp:coreProperties>
</file>